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erardo/Desktop/SLR-Ethereum/Results/"/>
    </mc:Choice>
  </mc:AlternateContent>
  <xr:revisionPtr revIDLastSave="0" documentId="8_{BB4BA9FD-F742-5541-9A2E-3CCCA01CC65A}" xr6:coauthVersionLast="47" xr6:coauthVersionMax="47" xr10:uidLastSave="{00000000-0000-0000-0000-000000000000}"/>
  <bookViews>
    <workbookView xWindow="780" yWindow="1000" windowWidth="27640" windowHeight="15220" xr2:uid="{E5730E33-0301-5A4A-98D4-78D80FCA198B}"/>
  </bookViews>
  <sheets>
    <sheet name="RQ3_Mapping" sheetId="1" r:id="rId1"/>
  </sheets>
  <definedNames>
    <definedName name="_xlnm._FilterDatabase" localSheetId="0" hidden="1">RQ3_Mapping!$B$3:$EZ$166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8" i="1" l="1"/>
  <c r="D322" i="1"/>
  <c r="D321" i="1"/>
  <c r="D320" i="1"/>
  <c r="D316" i="1"/>
  <c r="D314" i="1"/>
  <c r="D313" i="1"/>
  <c r="D312" i="1"/>
  <c r="D284" i="1"/>
  <c r="D276" i="1"/>
  <c r="D256" i="1"/>
  <c r="D249" i="1"/>
  <c r="D248" i="1"/>
  <c r="D232" i="1"/>
  <c r="D226" i="1"/>
  <c r="D225" i="1"/>
  <c r="D224" i="1"/>
  <c r="D218" i="1"/>
  <c r="D217" i="1"/>
  <c r="D216" i="1"/>
  <c r="D208" i="1"/>
  <c r="D202" i="1"/>
  <c r="D201" i="1"/>
  <c r="D200" i="1"/>
  <c r="HO167" i="1"/>
  <c r="HN167" i="1"/>
  <c r="HM167" i="1"/>
  <c r="HL167" i="1"/>
  <c r="HK167" i="1"/>
  <c r="HJ167" i="1"/>
  <c r="HI167" i="1"/>
  <c r="HH167" i="1"/>
  <c r="HG167" i="1"/>
  <c r="HF167" i="1"/>
  <c r="HE167" i="1"/>
  <c r="HD167" i="1"/>
  <c r="HC167" i="1"/>
  <c r="HB167" i="1"/>
  <c r="HA167" i="1"/>
  <c r="GZ167" i="1"/>
  <c r="GY167" i="1"/>
  <c r="GX167" i="1"/>
  <c r="GW167" i="1"/>
  <c r="GV167" i="1"/>
  <c r="GU167" i="1"/>
  <c r="GT167" i="1"/>
  <c r="GS167" i="1"/>
  <c r="GR167" i="1"/>
  <c r="GP167" i="1"/>
  <c r="GO167" i="1"/>
  <c r="GN167" i="1"/>
  <c r="GM167" i="1"/>
  <c r="GL167" i="1"/>
  <c r="GK167" i="1"/>
  <c r="GJ167" i="1"/>
  <c r="GI167" i="1"/>
  <c r="GH167" i="1"/>
  <c r="GG167" i="1"/>
  <c r="GF167" i="1"/>
  <c r="GE167" i="1"/>
  <c r="GD167" i="1"/>
  <c r="GC167" i="1"/>
  <c r="GB167" i="1"/>
  <c r="GA167" i="1"/>
  <c r="FZ167" i="1"/>
  <c r="FY167" i="1"/>
  <c r="FX167" i="1"/>
  <c r="D327" i="1" s="1"/>
  <c r="FW167" i="1"/>
  <c r="D326" i="1" s="1"/>
  <c r="FV167" i="1"/>
  <c r="D325" i="1" s="1"/>
  <c r="FU167" i="1"/>
  <c r="D324" i="1" s="1"/>
  <c r="FT167" i="1"/>
  <c r="D323" i="1" s="1"/>
  <c r="FS167" i="1"/>
  <c r="FR167" i="1"/>
  <c r="FQ167" i="1"/>
  <c r="FP167" i="1"/>
  <c r="FO167" i="1"/>
  <c r="FN167" i="1"/>
  <c r="FM167" i="1"/>
  <c r="FL167" i="1"/>
  <c r="FK167" i="1"/>
  <c r="FJ167" i="1"/>
  <c r="FI167" i="1"/>
  <c r="FH167" i="1"/>
  <c r="FG167" i="1"/>
  <c r="FF167" i="1"/>
  <c r="FE167" i="1"/>
  <c r="FD167" i="1"/>
  <c r="FC167" i="1"/>
  <c r="FB167" i="1"/>
  <c r="FA167" i="1"/>
  <c r="EZ167" i="1"/>
  <c r="EY167" i="1"/>
  <c r="EX167" i="1"/>
  <c r="EW167" i="1"/>
  <c r="D319" i="1" s="1"/>
  <c r="EV167" i="1"/>
  <c r="D318" i="1" s="1"/>
  <c r="EU167" i="1"/>
  <c r="D317" i="1" s="1"/>
  <c r="ET167" i="1"/>
  <c r="ES167" i="1"/>
  <c r="D315" i="1" s="1"/>
  <c r="ER167" i="1"/>
  <c r="EQ167" i="1"/>
  <c r="EP167" i="1"/>
  <c r="EO167" i="1"/>
  <c r="D311" i="1" s="1"/>
  <c r="EN167" i="1"/>
  <c r="D310" i="1" s="1"/>
  <c r="EM167" i="1"/>
  <c r="D309" i="1" s="1"/>
  <c r="EL167" i="1"/>
  <c r="EK167" i="1"/>
  <c r="D308" i="1" s="1"/>
  <c r="EJ167" i="1"/>
  <c r="D307" i="1" s="1"/>
  <c r="EI167" i="1"/>
  <c r="D306" i="1" s="1"/>
  <c r="EH167" i="1"/>
  <c r="D305" i="1" s="1"/>
  <c r="EG167" i="1"/>
  <c r="D304" i="1" s="1"/>
  <c r="EF167" i="1"/>
  <c r="D303" i="1" s="1"/>
  <c r="EE167" i="1"/>
  <c r="D302" i="1" s="1"/>
  <c r="ED167" i="1"/>
  <c r="D301" i="1" s="1"/>
  <c r="EC167" i="1"/>
  <c r="D300" i="1" s="1"/>
  <c r="EB167" i="1"/>
  <c r="D299" i="1" s="1"/>
  <c r="EA167" i="1"/>
  <c r="D298" i="1" s="1"/>
  <c r="DZ167" i="1"/>
  <c r="D297" i="1" s="1"/>
  <c r="DY167" i="1"/>
  <c r="D296" i="1" s="1"/>
  <c r="DX167" i="1"/>
  <c r="D295" i="1" s="1"/>
  <c r="DW167" i="1"/>
  <c r="D294" i="1" s="1"/>
  <c r="DV167" i="1"/>
  <c r="D293" i="1" s="1"/>
  <c r="DU167" i="1"/>
  <c r="D292" i="1" s="1"/>
  <c r="DT167" i="1"/>
  <c r="D291" i="1" s="1"/>
  <c r="DS167" i="1"/>
  <c r="D290" i="1" s="1"/>
  <c r="DR167" i="1"/>
  <c r="D289" i="1" s="1"/>
  <c r="DQ167" i="1"/>
  <c r="D288" i="1" s="1"/>
  <c r="DP167" i="1"/>
  <c r="D287" i="1" s="1"/>
  <c r="DO167" i="1"/>
  <c r="D286" i="1" s="1"/>
  <c r="DN167" i="1"/>
  <c r="D285" i="1" s="1"/>
  <c r="DM167" i="1"/>
  <c r="DL167" i="1"/>
  <c r="DK167" i="1"/>
  <c r="D283" i="1" s="1"/>
  <c r="DJ167" i="1"/>
  <c r="D282" i="1" s="1"/>
  <c r="DI167" i="1"/>
  <c r="D281" i="1" s="1"/>
  <c r="DH167" i="1"/>
  <c r="D280" i="1" s="1"/>
  <c r="DG167" i="1"/>
  <c r="D279" i="1" s="1"/>
  <c r="DF167" i="1"/>
  <c r="D278" i="1" s="1"/>
  <c r="DE167" i="1"/>
  <c r="D277" i="1" s="1"/>
  <c r="DD167" i="1"/>
  <c r="DC167" i="1"/>
  <c r="D275" i="1" s="1"/>
  <c r="DB167" i="1"/>
  <c r="D274" i="1" s="1"/>
  <c r="DA167" i="1"/>
  <c r="D273" i="1" s="1"/>
  <c r="CZ167" i="1"/>
  <c r="D272" i="1" s="1"/>
  <c r="CY167" i="1"/>
  <c r="D271" i="1" s="1"/>
  <c r="CX167" i="1"/>
  <c r="D270" i="1" s="1"/>
  <c r="CW167" i="1"/>
  <c r="D269" i="1" s="1"/>
  <c r="CV167" i="1"/>
  <c r="D268" i="1" s="1"/>
  <c r="CU167" i="1"/>
  <c r="D267" i="1" s="1"/>
  <c r="CT167" i="1"/>
  <c r="D266" i="1" s="1"/>
  <c r="CS167" i="1"/>
  <c r="D265" i="1" s="1"/>
  <c r="CR167" i="1"/>
  <c r="D264" i="1" s="1"/>
  <c r="CQ167" i="1"/>
  <c r="D263" i="1" s="1"/>
  <c r="CP167" i="1"/>
  <c r="D262" i="1" s="1"/>
  <c r="CO167" i="1"/>
  <c r="D261" i="1" s="1"/>
  <c r="CN167" i="1"/>
  <c r="D260" i="1" s="1"/>
  <c r="CM167" i="1"/>
  <c r="D259" i="1" s="1"/>
  <c r="CL167" i="1"/>
  <c r="D258" i="1" s="1"/>
  <c r="CK167" i="1"/>
  <c r="CJ167" i="1"/>
  <c r="D257" i="1" s="1"/>
  <c r="CI167" i="1"/>
  <c r="CH167" i="1"/>
  <c r="D255" i="1" s="1"/>
  <c r="CG167" i="1"/>
  <c r="D254" i="1" s="1"/>
  <c r="CF167" i="1"/>
  <c r="D253" i="1" s="1"/>
  <c r="CE167" i="1"/>
  <c r="CD167" i="1"/>
  <c r="D252" i="1" s="1"/>
  <c r="CC167" i="1"/>
  <c r="D251" i="1" s="1"/>
  <c r="CB167" i="1"/>
  <c r="D250" i="1" s="1"/>
  <c r="CA167" i="1"/>
  <c r="BZ167" i="1"/>
  <c r="BY167" i="1"/>
  <c r="D247" i="1" s="1"/>
  <c r="BX167" i="1"/>
  <c r="BW167" i="1"/>
  <c r="D246" i="1" s="1"/>
  <c r="BV167" i="1"/>
  <c r="D245" i="1" s="1"/>
  <c r="BU167" i="1"/>
  <c r="BT167" i="1"/>
  <c r="BS167" i="1"/>
  <c r="BR167" i="1"/>
  <c r="BQ167" i="1"/>
  <c r="D244" i="1" s="1"/>
  <c r="BP167" i="1"/>
  <c r="D243" i="1" s="1"/>
  <c r="BO167" i="1"/>
  <c r="BN167" i="1"/>
  <c r="D242" i="1" s="1"/>
  <c r="BM167" i="1"/>
  <c r="D241" i="1" s="1"/>
  <c r="BL167" i="1"/>
  <c r="D240" i="1" s="1"/>
  <c r="BK167" i="1"/>
  <c r="D239" i="1" s="1"/>
  <c r="BJ167" i="1"/>
  <c r="BI167" i="1"/>
  <c r="D238" i="1" s="1"/>
  <c r="BH167" i="1"/>
  <c r="D237" i="1" s="1"/>
  <c r="BG167" i="1"/>
  <c r="D236" i="1" s="1"/>
  <c r="BF167" i="1"/>
  <c r="D235" i="1" s="1"/>
  <c r="BE167" i="1"/>
  <c r="D234" i="1" s="1"/>
  <c r="BD167" i="1"/>
  <c r="D233" i="1" s="1"/>
  <c r="BC167" i="1"/>
  <c r="BB167" i="1"/>
  <c r="D231" i="1" s="1"/>
  <c r="BA167" i="1"/>
  <c r="D230" i="1" s="1"/>
  <c r="AZ167" i="1"/>
  <c r="AY167" i="1"/>
  <c r="AX167" i="1"/>
  <c r="D229" i="1" s="1"/>
  <c r="AW167" i="1"/>
  <c r="D228" i="1" s="1"/>
  <c r="AV167" i="1"/>
  <c r="D227" i="1" s="1"/>
  <c r="AU167" i="1"/>
  <c r="AT167" i="1"/>
  <c r="AS167" i="1"/>
  <c r="AR167" i="1"/>
  <c r="AQ167" i="1"/>
  <c r="D223" i="1" s="1"/>
  <c r="AP167" i="1"/>
  <c r="D222" i="1" s="1"/>
  <c r="AO167" i="1"/>
  <c r="D221" i="1" s="1"/>
  <c r="AN167" i="1"/>
  <c r="D220" i="1" s="1"/>
  <c r="AM167" i="1"/>
  <c r="D219" i="1" s="1"/>
  <c r="AL167" i="1"/>
  <c r="AK167" i="1"/>
  <c r="AJ167" i="1"/>
  <c r="AI167" i="1"/>
  <c r="D215" i="1" s="1"/>
  <c r="AH167" i="1"/>
  <c r="AG167" i="1"/>
  <c r="D214" i="1" s="1"/>
  <c r="AF167" i="1"/>
  <c r="D213" i="1" s="1"/>
  <c r="AE167" i="1"/>
  <c r="D212" i="1" s="1"/>
  <c r="AD167" i="1"/>
  <c r="AC167" i="1"/>
  <c r="AB167" i="1"/>
  <c r="C184" i="1" s="1"/>
  <c r="D184" i="1" s="1"/>
  <c r="E184" i="1" s="1"/>
  <c r="AA167" i="1"/>
  <c r="C187" i="1" s="1"/>
  <c r="D187" i="1" s="1"/>
  <c r="E187" i="1" s="1"/>
  <c r="Z167" i="1"/>
  <c r="Y167" i="1"/>
  <c r="D210" i="1" s="1"/>
  <c r="X167" i="1"/>
  <c r="D209" i="1" s="1"/>
  <c r="W167" i="1"/>
  <c r="V167" i="1"/>
  <c r="U167" i="1"/>
  <c r="D207" i="1" s="1"/>
  <c r="T167" i="1"/>
  <c r="D206" i="1" s="1"/>
  <c r="S167" i="1"/>
  <c r="D205" i="1" s="1"/>
  <c r="R167" i="1"/>
  <c r="C193" i="1" s="1"/>
  <c r="D193" i="1" s="1"/>
  <c r="E193" i="1" s="1"/>
  <c r="Q167" i="1"/>
  <c r="P167" i="1"/>
  <c r="C191" i="1" s="1"/>
  <c r="D191" i="1" s="1"/>
  <c r="E191" i="1" s="1"/>
  <c r="O167" i="1"/>
  <c r="C192" i="1" s="1"/>
  <c r="D192" i="1" s="1"/>
  <c r="E192" i="1" s="1"/>
  <c r="N167" i="1"/>
  <c r="M167" i="1"/>
  <c r="L167" i="1"/>
  <c r="K167" i="1"/>
  <c r="J167" i="1"/>
  <c r="I167" i="1"/>
  <c r="D199" i="1" s="1"/>
  <c r="H167" i="1"/>
  <c r="E176" i="1" s="1"/>
  <c r="G167" i="1"/>
  <c r="C182" i="1" s="1"/>
  <c r="D182" i="1" s="1"/>
  <c r="E182" i="1" s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D1" i="1"/>
  <c r="C1" i="1"/>
  <c r="B1" i="1"/>
  <c r="A170" i="1" a="1"/>
  <c r="A170" i="1" l="1"/>
  <c r="B170" i="1" s="1"/>
  <c r="B174" i="1"/>
  <c r="B175" i="1"/>
  <c r="B179" i="1"/>
  <c r="B173" i="1"/>
  <c r="B178" i="1"/>
  <c r="B171" i="1"/>
  <c r="B177" i="1"/>
  <c r="B172" i="1"/>
  <c r="B176" i="1"/>
  <c r="C188" i="1"/>
  <c r="D188" i="1" s="1"/>
  <c r="E188" i="1" s="1"/>
  <c r="E170" i="1"/>
  <c r="E174" i="1" s="1"/>
  <c r="C194" i="1"/>
  <c r="D194" i="1" s="1"/>
  <c r="E194" i="1" s="1"/>
  <c r="C189" i="1"/>
  <c r="D189" i="1" s="1"/>
  <c r="E189" i="1" s="1"/>
  <c r="D203" i="1"/>
  <c r="D211" i="1"/>
  <c r="C183" i="1"/>
  <c r="D183" i="1" s="1"/>
  <c r="E183" i="1" s="1"/>
  <c r="E172" i="1"/>
  <c r="D204" i="1"/>
  <c r="C186" i="1"/>
  <c r="D186" i="1" s="1"/>
  <c r="E186" i="1" s="1"/>
  <c r="D198" i="1"/>
  <c r="C190" i="1"/>
  <c r="D190" i="1" s="1"/>
  <c r="E190" i="1" s="1"/>
  <c r="C185" i="1"/>
  <c r="D185" i="1" s="1"/>
  <c r="E185" i="1" s="1"/>
  <c r="E19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Gerardo Iuliano</author>
  </authors>
  <commentList>
    <comment ref="DT2" authorId="0" shapeId="0" xr:uid="{A58E55EF-04D1-BA41-AC66-7068FB49CF7A}">
      <text>
        <r>
          <rPr>
            <b/>
            <sz val="10"/>
            <color rgb="FF000000"/>
            <rFont val="Tahoma"/>
            <family val="2"/>
          </rPr>
          <t>Gerardo Iuliano: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Bad Coding?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<sst xmlns="http://schemas.openxmlformats.org/spreadsheetml/2006/main" count="2089" uniqueCount="670">
  <si>
    <t xml:space="preserve">Legend: </t>
  </si>
  <si>
    <t xml:space="preserve">Unexpected fallback function, Malicious Fallback Function </t>
  </si>
  <si>
    <t>Cross function race condition, race to empty, recursive call vulnerability, reentrancy-eth</t>
  </si>
  <si>
    <t xml:space="preserve">Reentrancy Eth , Unsafe Credit Transfer </t>
  </si>
  <si>
    <t xml:space="preserve">Reentrancy No Eth , Unsafe System State Changes </t>
  </si>
  <si>
    <t xml:space="preserve">Reentrancy Benign </t>
  </si>
  <si>
    <t xml:space="preserve">Reentrancy Events </t>
  </si>
  <si>
    <t xml:space="preserve">Unexpected Ether, Manipulated balance, Unexpected Balance, Unexpected Ether balance, Unprotected Ether Balance, Balance equality, Strict Balance Equality, Improper Locking </t>
  </si>
  <si>
    <t xml:space="preserve">Check on force to receive balance, Force Sending Ether with this.balance check in require() or assert() </t>
  </si>
  <si>
    <t>Untrustworthy data feeds</t>
  </si>
  <si>
    <t>Delegate call to Untrusted Callee , Delegate call to Insecure Contracts, Unsafe delegatecall , Check on target address in delegatecall, Delegate call</t>
  </si>
  <si>
    <t>Misuse of address parameters in the constructor, Value assigned to contract address</t>
  </si>
  <si>
    <t xml:space="preserve">Incorrect Revert Implementation in a Loop </t>
  </si>
  <si>
    <t>Locked Ether, Freezing Ether</t>
  </si>
  <si>
    <t>Block Info Dependency</t>
  </si>
  <si>
    <t xml:space="preserve">Time constraints, Time manipulation, Time restrictions, Block values as a proxy for time, Incorrect Use of Event Blockchain variables for Time </t>
  </si>
  <si>
    <t>Blockhash usage</t>
  </si>
  <si>
    <t xml:space="preserve">Event-ordering bugs, Incorrect Function Call Order </t>
  </si>
  <si>
    <t>Race condition</t>
  </si>
  <si>
    <t xml:space="preserve">Generating Randomness, Bad randomness, Weak Sources of Randomness from Chain Attributes, random numbers, Weak PRNG </t>
  </si>
  <si>
    <t>Lack of transaction privacy, Private information leakage, Nothing is secret, Confidentiality failure, Keeping secrets, Data exposure, On-chain oracle manipulation, Secrecy failure, Exposed secret, Unencrypted private data on-chain, Secrets</t>
  </si>
  <si>
    <t xml:space="preserve">Unsafe External Library Call, External Library Calling </t>
  </si>
  <si>
    <t xml:space="preserve">Use of Malicious Libraries </t>
  </si>
  <si>
    <t xml:space="preserve">web service </t>
  </si>
  <si>
    <t xml:space="preserve">system command execution </t>
  </si>
  <si>
    <t xml:space="preserve">External File Accessing </t>
  </si>
  <si>
    <t>cross channel chaincode invocation</t>
  </si>
  <si>
    <t xml:space="preserve">Unhandled exception, Improper handling of exceptions, Improper Check of Low-Level Call Return Value,  Mishandled Exception, Unchecked external call, Check on external call, Improper Check of External Call Return Value , Improper Exception Handling of External Calls </t>
  </si>
  <si>
    <t>Unchecked call return values</t>
  </si>
  <si>
    <t>Unchecked/unsafe send</t>
  </si>
  <si>
    <t xml:space="preserve">Improper Check on Transfer Credit </t>
  </si>
  <si>
    <t>Improper Use of Exception Handling Functions</t>
  </si>
  <si>
    <t>Gasless send (subcategory of 3B)</t>
  </si>
  <si>
    <t>Assert violation, Assertion failure, Requirement violation, Requirement violation by the called smart contract, Require on input variable, Revert require, Exception state</t>
  </si>
  <si>
    <t xml:space="preserve">Wrong use of Transfer Credit Function </t>
  </si>
  <si>
    <t>unexpected-throw-DoS, DoS with unexpected revert/throw, Dos by External contracts</t>
  </si>
  <si>
    <t xml:space="preserve">DoS under external influence, Wallet griefing causing out of gas exception, Improper Exception Handling in a Loop </t>
  </si>
  <si>
    <t>Invariants in loops</t>
  </si>
  <si>
    <t xml:space="preserve">Inefficient Operation Sequence </t>
  </si>
  <si>
    <t xml:space="preserve">Variable type, Bytes Variables Risk , Wrong Type in Variable Declaration </t>
  </si>
  <si>
    <t xml:space="preserve">Declaration of invariant state variable,  Missing Constant Modifier in Variable Declaration </t>
  </si>
  <si>
    <t>Function declaration public instead of external</t>
  </si>
  <si>
    <t xml:space="preserve">Improper Gas Requirements Checking </t>
  </si>
  <si>
    <t xml:space="preserve">Check on gas Limit, Gas limit in loops, Extra Gas in loop, DoS with Block Gas Limit </t>
  </si>
  <si>
    <t>Multiple calls, Transfer in loop, Nested Call,  Multiple calls in a single transaction</t>
  </si>
  <si>
    <t xml:space="preserve">Authentication through tx.origin, Transaction state dependency  , Transaction origin use, Dangerous Usage of tx.origin , Wrong Caller Identification </t>
  </si>
  <si>
    <t xml:space="preserve">Unexpected kill, Destroyable contract, Suicidal contract, Unsafe suicide, Check on suicide functionality, Unprotected Contract Destruction , Missing verification for program termination  Parity Multisig </t>
  </si>
  <si>
    <t xml:space="preserve">Unprotected Ether withdrawal , Check on balance withdrawal, Ether leak, Unprotected Transfer Value </t>
  </si>
  <si>
    <t xml:space="preserve">Arbitrary from in transferFrom() without msg.sender Check </t>
  </si>
  <si>
    <t>Visibility of exposed functions, Function or state variable default visibility, Function/State visibility error, Unspecified visibility level, Bad visibility, Default visibility, No restricted write, Implicit visibility level, Non-public variables accessed by public/external functions, Default/Unintended/Erroneous visibility</t>
  </si>
  <si>
    <t xml:space="preserve">Default Function Visibility , Wrong Function Modifier </t>
  </si>
  <si>
    <t xml:space="preserve">Missing Visibility Modifier in Variable Declaration </t>
  </si>
  <si>
    <t>Insufficient signature information</t>
  </si>
  <si>
    <t xml:space="preserve">Improper Check against Signature Replay Attacks </t>
  </si>
  <si>
    <t xml:space="preserve">Method permit() Used for Arbitrary from in transferFrom() , Improper authenticity check </t>
  </si>
  <si>
    <t xml:space="preserve">Incorrect Argument Encoding </t>
  </si>
  <si>
    <t xml:space="preserve">Incorrect Verification of Cryptographic Signature </t>
  </si>
  <si>
    <t>Check on overpowered role</t>
  </si>
  <si>
    <t>Arithmetic UnderflowOverflow, Integer bug, Value assignment with too many digits</t>
  </si>
  <si>
    <t>Money leak, Floating point &amp; Precision</t>
  </si>
  <si>
    <t>Arithmetic Precision</t>
  </si>
  <si>
    <t xml:space="preserve"> Check on arithmetic operation, Unchecked Math, Wrong operator</t>
  </si>
  <si>
    <t>Integer Truncation</t>
  </si>
  <si>
    <t>Integer sign</t>
  </si>
  <si>
    <t xml:space="preserve">Unsafe Array Length Assignment </t>
  </si>
  <si>
    <t xml:space="preserve">Unsafe type declaration, Type conversion, Wrong Function Call </t>
  </si>
  <si>
    <t>Immutable bugs, typographical error , coding bug</t>
  </si>
  <si>
    <t xml:space="preserve">Use of deprecated Solidity function, Use of Deprecated Functions </t>
  </si>
  <si>
    <t>Assembly-based vulnerabilities, Usage of assembly, Error-prone Assembly Usage</t>
  </si>
  <si>
    <t xml:space="preserve">Arbitrary jump, Control-Flow hijack, Function type variables assignment using arbitrary values, Specify function variable as any type, Arbitrary Function Jump via Inline Assembly </t>
  </si>
  <si>
    <t xml:space="preserve">Constant functions, Interoperability issues with other contracts </t>
  </si>
  <si>
    <t xml:space="preserve">Wrong class inheritance order </t>
  </si>
  <si>
    <t>Hidden state variable, Shadowing state variables, Variable name, Tained memory, Shadowing state, Shadowing abstract, Shadowing builtin, Shadowing local</t>
  </si>
  <si>
    <t>API inconsistency</t>
  </si>
  <si>
    <t xml:space="preserve">Function Call with Wrong Arguments </t>
  </si>
  <si>
    <t>Built-in symbol shadowing, Use of deprecated built-in symbols</t>
  </si>
  <si>
    <t xml:space="preserve">Logical errors or dead code, Business logic vulnerabilities, Wrong Logic </t>
  </si>
  <si>
    <t xml:space="preserve">No effect code execution </t>
  </si>
  <si>
    <t>Presence of unused variables</t>
  </si>
  <si>
    <t>Unsafe type inference,  Insecure inference</t>
  </si>
  <si>
    <t>Uninitializad local/state variable, Uninitialized state variables, Uninitialized state, Uninitialized local, Initialization of local variables, Initialization of state variables, Missing initialization</t>
  </si>
  <si>
    <t xml:space="preserve">Improper Input Validation </t>
  </si>
  <si>
    <t>Upgradable contract, Patching</t>
  </si>
  <si>
    <t>Transfer to orphan address, Lost of Ether, Loss of Ether</t>
  </si>
  <si>
    <t xml:space="preserve">Unreachable Payable Function </t>
  </si>
  <si>
    <t>Unbounded mass operation</t>
  </si>
  <si>
    <t>Check on input address length, Address shortening</t>
  </si>
  <si>
    <t>Pragmas version, Unspecified Compiler version, Compiler version</t>
  </si>
  <si>
    <t xml:space="preserve">Floating compiler version, Undetermined Program Version Prevalence </t>
  </si>
  <si>
    <t xml:space="preserve">Token standard incompatibility, Unmatched ERC-20 Standard, Extraneous Exception Handling </t>
  </si>
  <si>
    <t xml:space="preserve">Missing Reminder, Fake Deposit, Missing Token Verification of Exchange </t>
  </si>
  <si>
    <t>Failing to accept new deposit, Deposit Acceptance, Message call with hardcoded gas amount</t>
  </si>
  <si>
    <t xml:space="preserve">Stack size limit, Limited stack size, Stack size, Stack-based Buffer Overflow </t>
  </si>
  <si>
    <t>Uninitialized storage, Initialization of storage pointer</t>
  </si>
  <si>
    <t xml:space="preserve">Incorrect constructor name, Constructor name, Wrong Constructor Name </t>
  </si>
  <si>
    <t>Price Manipulation</t>
  </si>
  <si>
    <t>Arbitrary send, Arbitrary write</t>
  </si>
  <si>
    <t xml:space="preserve">Modifying storage array by value </t>
  </si>
  <si>
    <t>Call to the unknown</t>
  </si>
  <si>
    <t>Reentrancy</t>
  </si>
  <si>
    <t xml:space="preserve">Reentrancy with ETH transfer </t>
  </si>
  <si>
    <t xml:space="preserve">Reentrancy without ETH transfer </t>
  </si>
  <si>
    <t xml:space="preserve">Reentrancy with same effect </t>
  </si>
  <si>
    <t xml:space="preserve">Reentrancy Vulnerability with Negative Events </t>
  </si>
  <si>
    <t>Exact balance dependency</t>
  </si>
  <si>
    <t>Forcing Ether to contracts</t>
  </si>
  <si>
    <t>Pre-sent Ether</t>
  </si>
  <si>
    <t>Improper data validation</t>
  </si>
  <si>
    <t>Vulnerable Delegatecall</t>
  </si>
  <si>
    <t>External Contract Referencing</t>
  </si>
  <si>
    <t xml:space="preserve">Sending Ether to Arbitrary Destinations </t>
  </si>
  <si>
    <t xml:space="preserve">Unsafe send() in the require() Condition </t>
  </si>
  <si>
    <t>Send to zero address</t>
  </si>
  <si>
    <t>Insufficient gas griefing</t>
  </si>
  <si>
    <t>Greedy contract</t>
  </si>
  <si>
    <t>Frozen Ether</t>
  </si>
  <si>
    <t>Block State Dependency</t>
  </si>
  <si>
    <t>Timestamp dependency</t>
  </si>
  <si>
    <t>Block number dependency</t>
  </si>
  <si>
    <t>Blockhash dependency</t>
  </si>
  <si>
    <t>Transaction-ordering dependency</t>
  </si>
  <si>
    <t>Front-running attack</t>
  </si>
  <si>
    <t xml:space="preserve">Transfer Pre-Condition Dependent on Transaction Order </t>
  </si>
  <si>
    <t xml:space="preserve">Transfer Amount Depending on Transaction Order </t>
  </si>
  <si>
    <t xml:space="preserve">Transfer Recipient Depending on Transaction Order </t>
  </si>
  <si>
    <t>Bad random number generation</t>
  </si>
  <si>
    <t>Randomness Using Block Hash</t>
  </si>
  <si>
    <t>Leakage of confidential information</t>
  </si>
  <si>
    <t>Unpredictable state</t>
  </si>
  <si>
    <t>Dynamic Library</t>
  </si>
  <si>
    <t>References to destroyed contracts</t>
  </si>
  <si>
    <t>Using components with known vulnerabilities</t>
  </si>
  <si>
    <t xml:space="preserve">Unsafe Non-Blockchain External Call </t>
  </si>
  <si>
    <t xml:space="preserve">Unsafe External Web Service Call </t>
  </si>
  <si>
    <t xml:space="preserve">Unsafe External Command Execution </t>
  </si>
  <si>
    <t xml:space="preserve">Unsafe External File Access </t>
  </si>
  <si>
    <t xml:space="preserve">Cross Channel Invocation </t>
  </si>
  <si>
    <t>Unchecked low level call/send return values</t>
  </si>
  <si>
    <t xml:space="preserve">Unchecked call </t>
  </si>
  <si>
    <t xml:space="preserve">Unchecked send </t>
  </si>
  <si>
    <t>Unchecked transfer</t>
  </si>
  <si>
    <t>Unexpected throw or revert</t>
  </si>
  <si>
    <t>Mishandled out-of-gas exception</t>
  </si>
  <si>
    <t>Assert, require or revert violation</t>
  </si>
  <si>
    <t xml:space="preserve">Wrong Selection of Guard Function </t>
  </si>
  <si>
    <t>Send instead of transfer</t>
  </si>
  <si>
    <t>DoS with failed call</t>
  </si>
  <si>
    <t>DoS by Exception inside loop</t>
  </si>
  <si>
    <t>Gas costly loops</t>
  </si>
  <si>
    <t>Gas costly pattern</t>
  </si>
  <si>
    <t>High gas consumption of variable data type or declaration</t>
  </si>
  <si>
    <t>Byte Array</t>
  </si>
  <si>
    <t>Invariant State variables not declared constant</t>
  </si>
  <si>
    <t>High gas consumption function type</t>
  </si>
  <si>
    <t>Under-priced opcodes</t>
  </si>
  <si>
    <t>Transfer of all the gas</t>
  </si>
  <si>
    <t>Unused statement</t>
  </si>
  <si>
    <t>Dangerous usage of msg.value inside a Loop</t>
  </si>
  <si>
    <t>DoS with block gas limit reached</t>
  </si>
  <si>
    <t>DoS Costly Pattern and Loops</t>
  </si>
  <si>
    <t>Prodigal contract</t>
  </si>
  <si>
    <t>Authorization via transaction origin</t>
  </si>
  <si>
    <t>Access control management</t>
  </si>
  <si>
    <t>Unprotected selfdestruction</t>
  </si>
  <si>
    <t>Unauthorized Ether withdrawal</t>
  </si>
  <si>
    <t xml:space="preserve">Initializing Method without Permission Check </t>
  </si>
  <si>
    <t xml:space="preserve">Missing msg.sender Check for transferFrom() </t>
  </si>
  <si>
    <t>Unauthorized accessibility due to wrong function or state variable visibility</t>
  </si>
  <si>
    <t>Function default visibility</t>
  </si>
  <si>
    <t>State variable default visibility</t>
  </si>
  <si>
    <t>Bypassable Modifier</t>
  </si>
  <si>
    <t>Signature based vulnerabilities</t>
  </si>
  <si>
    <t>Missing protection against signature replay attack</t>
  </si>
  <si>
    <t>Lack of proper signature verification</t>
  </si>
  <si>
    <t>Hash collision with multiple variable length arguments</t>
  </si>
  <si>
    <t>Function Clashing</t>
  </si>
  <si>
    <t>Signature Malleability</t>
  </si>
  <si>
    <t>Identity verification</t>
  </si>
  <si>
    <t xml:space="preserve">Usage of public mint or burn </t>
  </si>
  <si>
    <t>Overpowered Role</t>
  </si>
  <si>
    <t>Integer over- or underflow</t>
  </si>
  <si>
    <t xml:space="preserve">Integer Overflow </t>
  </si>
  <si>
    <t xml:space="preserve">Integer Underflow </t>
  </si>
  <si>
    <t>Unchecked division</t>
  </si>
  <si>
    <t xml:space="preserve">Integer division </t>
  </si>
  <si>
    <t xml:space="preserve">Integer Division before Multiplication </t>
  </si>
  <si>
    <t xml:space="preserve">Divide by Zero </t>
  </si>
  <si>
    <t>Integer bugs or Arithmetic Issues</t>
  </si>
  <si>
    <t>Incorrect calculation</t>
  </si>
  <si>
    <t xml:space="preserve">Truncation Bugs </t>
  </si>
  <si>
    <t xml:space="preserve">Signedness bugs </t>
  </si>
  <si>
    <t>Array length manipulation</t>
  </si>
  <si>
    <t>Type cast</t>
  </si>
  <si>
    <t>Coding error</t>
  </si>
  <si>
    <t>Bad coding pattern</t>
  </si>
  <si>
    <t>Deprecated source language features</t>
  </si>
  <si>
    <t>Use of assembly</t>
  </si>
  <si>
    <t>Arbitrary jump with function type variable</t>
  </si>
  <si>
    <t>Constant functions using assembly code</t>
  </si>
  <si>
    <t>Returning results using assembly code in constructor</t>
  </si>
  <si>
    <t>Incorrect inheritance order</t>
  </si>
  <si>
    <t>Variable shadowing</t>
  </si>
  <si>
    <t xml:space="preserve">Use of Same Variable or Function Name In Inherited Contract </t>
  </si>
  <si>
    <t xml:space="preserve">Variables or Functions Named After Reserved Words </t>
  </si>
  <si>
    <t xml:space="preserve">Use of the Same Variable or Function Name In a Single Contract </t>
  </si>
  <si>
    <t>Misleading source code</t>
  </si>
  <si>
    <t>Right to Left override</t>
  </si>
  <si>
    <t>Hidden built-in symbols</t>
  </si>
  <si>
    <t>Missing logic, logical errors or dead code</t>
  </si>
  <si>
    <t>Code with no effects</t>
  </si>
  <si>
    <t xml:space="preserve">Unused variable </t>
  </si>
  <si>
    <t xml:space="preserve">Unused return </t>
  </si>
  <si>
    <t xml:space="preserve">Missing return type on function </t>
  </si>
  <si>
    <t xml:space="preserve">Missing type in variable declaration </t>
  </si>
  <si>
    <t xml:space="preserve">Missing Variable initialization </t>
  </si>
  <si>
    <t xml:space="preserve">Missing Input Validation </t>
  </si>
  <si>
    <t xml:space="preserve">Function return type mismatch </t>
  </si>
  <si>
    <t xml:space="preserve">Parameter type mismatch </t>
  </si>
  <si>
    <t xml:space="preserve">Wrong Type of Function </t>
  </si>
  <si>
    <t xml:space="preserve">Redundant Functionality </t>
  </si>
  <si>
    <t>Insecure contract upgrading</t>
  </si>
  <si>
    <t>Inadequate or incorrect logging or documentation</t>
  </si>
  <si>
    <t xml:space="preserve">Hardcoded addresses </t>
  </si>
  <si>
    <t>Ether lost in transfer</t>
  </si>
  <si>
    <t>Locked Money</t>
  </si>
  <si>
    <t xml:space="preserve">Missing Constructor </t>
  </si>
  <si>
    <t xml:space="preserve">Extraneous Field Declaration </t>
  </si>
  <si>
    <t xml:space="preserve">Inadequate Data Representation </t>
  </si>
  <si>
    <t>Map overlap</t>
  </si>
  <si>
    <t>Missing Interrupter</t>
  </si>
  <si>
    <t>Missed to implement a fallback function</t>
  </si>
  <si>
    <t xml:space="preserve">Improper locking during external calls </t>
  </si>
  <si>
    <t>Infinite Loop</t>
  </si>
  <si>
    <t>Short address</t>
  </si>
  <si>
    <t xml:space="preserve">Outdated compiler version </t>
  </si>
  <si>
    <t>Floating or no pragma</t>
  </si>
  <si>
    <t>Token API violation</t>
  </si>
  <si>
    <t>Improper or missing event handling</t>
  </si>
  <si>
    <t xml:space="preserve">ERC-20 transfer </t>
  </si>
  <si>
    <t>Ethereum update incompatibility</t>
  </si>
  <si>
    <t xml:space="preserve">Call with hardcoded gas amount </t>
  </si>
  <si>
    <t xml:space="preserve">transfer() and send()  with Hardcoded Gas Amount. </t>
  </si>
  <si>
    <t>Configuration error</t>
  </si>
  <si>
    <t>Deprecated APIs</t>
  </si>
  <si>
    <t>Callstack depth limit</t>
  </si>
  <si>
    <t xml:space="preserve">Uninitialized storage pointer </t>
  </si>
  <si>
    <t>Erroneous constructor name</t>
  </si>
  <si>
    <t>Double constructor</t>
  </si>
  <si>
    <t xml:space="preserve">Invalid Wrapper Check in Library </t>
  </si>
  <si>
    <t xml:space="preserve">Unhandled Exceptions in Library </t>
  </si>
  <si>
    <t xml:space="preserve">Inappropriate Library Extension </t>
  </si>
  <si>
    <t xml:space="preserve">Inappropriate Using For </t>
  </si>
  <si>
    <t xml:space="preserve">Incomplete Function Replacement </t>
  </si>
  <si>
    <t xml:space="preserve">Overestimated Library Capability </t>
  </si>
  <si>
    <t xml:space="preserve">Underestimated Library Capability </t>
  </si>
  <si>
    <t xml:space="preserve">Unnecessary Library Using </t>
  </si>
  <si>
    <t xml:space="preserve">Price oracle manipulation </t>
  </si>
  <si>
    <t xml:space="preserve">Price oracle manipulation with AMM </t>
  </si>
  <si>
    <t xml:space="preserve">Price oracle manipulation by buying token </t>
  </si>
  <si>
    <t xml:space="preserve">Erroneus Accounting </t>
  </si>
  <si>
    <t xml:space="preserve">ID Uniqueness Violation </t>
  </si>
  <si>
    <t xml:space="preserve">Inconsistent State Upadates </t>
  </si>
  <si>
    <t xml:space="preserve">Privilage Escalation </t>
  </si>
  <si>
    <t xml:space="preserve">Atomicity Violation </t>
  </si>
  <si>
    <t xml:space="preserve">Contracts Implementation Specific Bugs </t>
  </si>
  <si>
    <t>Business Logic Flaw</t>
  </si>
  <si>
    <t>Cross-Bridge</t>
  </si>
  <si>
    <t xml:space="preserve">Memory Manipulation </t>
  </si>
  <si>
    <t xml:space="preserve">Write to arbitrary storage location </t>
  </si>
  <si>
    <t xml:space="preserve">Read from Arbitrary Storage Location </t>
  </si>
  <si>
    <t>Static array out-of-bounds</t>
  </si>
  <si>
    <t>Dynamic array out-of-bounds</t>
  </si>
  <si>
    <t>Misleading data location</t>
  </si>
  <si>
    <t>Block expansion attack</t>
  </si>
  <si>
    <t>Data synchronization timeout attack</t>
  </si>
  <si>
    <t>Failure diffusion</t>
  </si>
  <si>
    <t>Privacy leakage attack</t>
  </si>
  <si>
    <t>Unauthorized access</t>
  </si>
  <si>
    <t>Disguised and untrusted notary</t>
  </si>
  <si>
    <t>Transaction forgery attack</t>
  </si>
  <si>
    <t>Denial of service attack</t>
  </si>
  <si>
    <t>Hot wallet attack</t>
  </si>
  <si>
    <t>Wormhole attack</t>
  </si>
  <si>
    <t>Sore loser attack</t>
  </si>
  <si>
    <t>Routing attack</t>
  </si>
  <si>
    <t>Replay attack</t>
  </si>
  <si>
    <t>Collusion attack</t>
  </si>
  <si>
    <t>Unrestricted Deposit Emitting</t>
  </si>
  <si>
    <t>Inconsistent Event Parsing</t>
  </si>
  <si>
    <t>Unauthorized Unlocking</t>
  </si>
  <si>
    <t>Tool</t>
  </si>
  <si>
    <t>Link</t>
  </si>
  <si>
    <t>Static</t>
  </si>
  <si>
    <t>Dynamic</t>
  </si>
  <si>
    <t>Open Source</t>
  </si>
  <si>
    <t>Mapping</t>
  </si>
  <si>
    <t>1A</t>
  </si>
  <si>
    <t>1A1</t>
  </si>
  <si>
    <t>1A1.1</t>
  </si>
  <si>
    <t>1A1.2</t>
  </si>
  <si>
    <t>1A1.3</t>
  </si>
  <si>
    <t>1A1.4</t>
  </si>
  <si>
    <t>1B</t>
  </si>
  <si>
    <t>1B1</t>
  </si>
  <si>
    <t>1B2</t>
  </si>
  <si>
    <t>1C</t>
  </si>
  <si>
    <t>1D</t>
  </si>
  <si>
    <t>1E</t>
  </si>
  <si>
    <t>1F</t>
  </si>
  <si>
    <t>1G</t>
  </si>
  <si>
    <t>1H</t>
  </si>
  <si>
    <t>1I</t>
  </si>
  <si>
    <t>1J</t>
  </si>
  <si>
    <t>1J1</t>
  </si>
  <si>
    <t>2A</t>
  </si>
  <si>
    <t>2A1</t>
  </si>
  <si>
    <t>2A2</t>
  </si>
  <si>
    <t>2A3</t>
  </si>
  <si>
    <t>2B</t>
  </si>
  <si>
    <t>2B1</t>
  </si>
  <si>
    <t>2B2</t>
  </si>
  <si>
    <t>2B3</t>
  </si>
  <si>
    <t>2B4</t>
  </si>
  <si>
    <t>2C</t>
  </si>
  <si>
    <t>2C1</t>
  </si>
  <si>
    <t>2D</t>
  </si>
  <si>
    <t>2E</t>
  </si>
  <si>
    <t>2E1</t>
  </si>
  <si>
    <t>2E2</t>
  </si>
  <si>
    <t>2E3</t>
  </si>
  <si>
    <t>2F</t>
  </si>
  <si>
    <t>2F1</t>
  </si>
  <si>
    <t>2F2</t>
  </si>
  <si>
    <t>2F3</t>
  </si>
  <si>
    <t>2G</t>
  </si>
  <si>
    <t>3A</t>
  </si>
  <si>
    <t>3A1</t>
  </si>
  <si>
    <t>3A2</t>
  </si>
  <si>
    <t>3A3</t>
  </si>
  <si>
    <t>3B</t>
  </si>
  <si>
    <t>3B1</t>
  </si>
  <si>
    <t>3C</t>
  </si>
  <si>
    <t>3C1</t>
  </si>
  <si>
    <t>3D</t>
  </si>
  <si>
    <t>3E</t>
  </si>
  <si>
    <t>3F</t>
  </si>
  <si>
    <t>4A</t>
  </si>
  <si>
    <t>4B</t>
  </si>
  <si>
    <t>4C</t>
  </si>
  <si>
    <t>4C1</t>
  </si>
  <si>
    <t>4C2</t>
  </si>
  <si>
    <t>4D</t>
  </si>
  <si>
    <t>4E</t>
  </si>
  <si>
    <t>4F</t>
  </si>
  <si>
    <t>4G</t>
  </si>
  <si>
    <t>4H</t>
  </si>
  <si>
    <t>4I</t>
  </si>
  <si>
    <t>4I1</t>
  </si>
  <si>
    <t>5A</t>
  </si>
  <si>
    <t>5A1</t>
  </si>
  <si>
    <t>5B</t>
  </si>
  <si>
    <t>5B1</t>
  </si>
  <si>
    <t>5B2</t>
  </si>
  <si>
    <t>5B3</t>
  </si>
  <si>
    <t>5B4</t>
  </si>
  <si>
    <t>5B5</t>
  </si>
  <si>
    <t>5B5.1</t>
  </si>
  <si>
    <t>5B5.2</t>
  </si>
  <si>
    <t>5B6</t>
  </si>
  <si>
    <t>5C</t>
  </si>
  <si>
    <t>5C1</t>
  </si>
  <si>
    <t>5C2</t>
  </si>
  <si>
    <t>5C3</t>
  </si>
  <si>
    <t>5C4</t>
  </si>
  <si>
    <t>5C5</t>
  </si>
  <si>
    <t>5D</t>
  </si>
  <si>
    <t>5E</t>
  </si>
  <si>
    <t>5F</t>
  </si>
  <si>
    <t>6A</t>
  </si>
  <si>
    <t>6A1</t>
  </si>
  <si>
    <t>6A2</t>
  </si>
  <si>
    <t>6B</t>
  </si>
  <si>
    <t>6B1</t>
  </si>
  <si>
    <t>6B2</t>
  </si>
  <si>
    <t>6B3</t>
  </si>
  <si>
    <t>6C</t>
  </si>
  <si>
    <t>6C1</t>
  </si>
  <si>
    <t>6C2</t>
  </si>
  <si>
    <t>6C3</t>
  </si>
  <si>
    <t>6D</t>
  </si>
  <si>
    <t>7A</t>
  </si>
  <si>
    <t>7B</t>
  </si>
  <si>
    <t>7C</t>
  </si>
  <si>
    <t>7D</t>
  </si>
  <si>
    <t>7E</t>
  </si>
  <si>
    <t>7E1</t>
  </si>
  <si>
    <t>7E2</t>
  </si>
  <si>
    <t>7E3</t>
  </si>
  <si>
    <t>7F</t>
  </si>
  <si>
    <t>7G</t>
  </si>
  <si>
    <t>7G1</t>
  </si>
  <si>
    <t>7G2</t>
  </si>
  <si>
    <t>7G3</t>
  </si>
  <si>
    <t>7H</t>
  </si>
  <si>
    <t>7H1</t>
  </si>
  <si>
    <t>7H2</t>
  </si>
  <si>
    <t>7I</t>
  </si>
  <si>
    <t>7I1</t>
  </si>
  <si>
    <t>7I2</t>
  </si>
  <si>
    <t>7I3</t>
  </si>
  <si>
    <t>7I4</t>
  </si>
  <si>
    <t>7I5</t>
  </si>
  <si>
    <t>7I6</t>
  </si>
  <si>
    <t>7I7</t>
  </si>
  <si>
    <t>7I8</t>
  </si>
  <si>
    <t>7I9</t>
  </si>
  <si>
    <t>7I10</t>
  </si>
  <si>
    <t>7I11</t>
  </si>
  <si>
    <t>7J</t>
  </si>
  <si>
    <t>7K</t>
  </si>
  <si>
    <t>7L</t>
  </si>
  <si>
    <t>7M</t>
  </si>
  <si>
    <t>7N</t>
  </si>
  <si>
    <t>7O</t>
  </si>
  <si>
    <t>7P</t>
  </si>
  <si>
    <t>7Q</t>
  </si>
  <si>
    <t>7R</t>
  </si>
  <si>
    <t>7S</t>
  </si>
  <si>
    <t>7T</t>
  </si>
  <si>
    <t>7U</t>
  </si>
  <si>
    <t>7V</t>
  </si>
  <si>
    <t>8A</t>
  </si>
  <si>
    <t>8B</t>
  </si>
  <si>
    <t>8C</t>
  </si>
  <si>
    <t>8D</t>
  </si>
  <si>
    <t>8D1</t>
  </si>
  <si>
    <t>8D2</t>
  </si>
  <si>
    <t>8E</t>
  </si>
  <si>
    <t>8E1</t>
  </si>
  <si>
    <t>8E2</t>
  </si>
  <si>
    <t>8F</t>
  </si>
  <si>
    <t>8G</t>
  </si>
  <si>
    <t>9A</t>
  </si>
  <si>
    <t>9B</t>
  </si>
  <si>
    <t>9C</t>
  </si>
  <si>
    <t>9D</t>
  </si>
  <si>
    <t>10A</t>
  </si>
  <si>
    <t>10B</t>
  </si>
  <si>
    <t>10C</t>
  </si>
  <si>
    <t>10D</t>
  </si>
  <si>
    <t>10E</t>
  </si>
  <si>
    <t>10F</t>
  </si>
  <si>
    <t>10G</t>
  </si>
  <si>
    <t>10H</t>
  </si>
  <si>
    <t>11A</t>
  </si>
  <si>
    <t>11A1</t>
  </si>
  <si>
    <t>11A2</t>
  </si>
  <si>
    <t>11B</t>
  </si>
  <si>
    <t>11C</t>
  </si>
  <si>
    <t>11D</t>
  </si>
  <si>
    <t>11E</t>
  </si>
  <si>
    <t>11F</t>
  </si>
  <si>
    <t>11G</t>
  </si>
  <si>
    <t>11H</t>
  </si>
  <si>
    <t>11I</t>
  </si>
  <si>
    <t>12A</t>
  </si>
  <si>
    <t>12A1</t>
  </si>
  <si>
    <t>12A2</t>
  </si>
  <si>
    <t>12B</t>
  </si>
  <si>
    <t>12C</t>
  </si>
  <si>
    <t>12D</t>
  </si>
  <si>
    <t>13A</t>
  </si>
  <si>
    <t>13B</t>
  </si>
  <si>
    <t>13C</t>
  </si>
  <si>
    <t>13D</t>
  </si>
  <si>
    <t>13E</t>
  </si>
  <si>
    <t>13F</t>
  </si>
  <si>
    <t>13G</t>
  </si>
  <si>
    <t>13H</t>
  </si>
  <si>
    <t>13I</t>
  </si>
  <si>
    <t>13J</t>
  </si>
  <si>
    <t>13K</t>
  </si>
  <si>
    <t>13L</t>
  </si>
  <si>
    <t>13M</t>
  </si>
  <si>
    <t>13N</t>
  </si>
  <si>
    <t>13O</t>
  </si>
  <si>
    <t>13P</t>
  </si>
  <si>
    <t>13Q</t>
  </si>
  <si>
    <t>SCStudio</t>
  </si>
  <si>
    <t>✓</t>
  </si>
  <si>
    <t>Partial</t>
  </si>
  <si>
    <t>SmartScan</t>
  </si>
  <si>
    <t>Mapped</t>
  </si>
  <si>
    <t>SGUARD</t>
  </si>
  <si>
    <t>WANA</t>
  </si>
  <si>
    <t>Artemis</t>
  </si>
  <si>
    <t>SCScan</t>
  </si>
  <si>
    <t>GasFuzzer</t>
  </si>
  <si>
    <t>DEPOSafe</t>
  </si>
  <si>
    <t>ReDefender</t>
  </si>
  <si>
    <t>Sooyeon et al. Tool</t>
  </si>
  <si>
    <t>OYENTE (Tian enanched version)</t>
  </si>
  <si>
    <t>YuXing et al. tool</t>
  </si>
  <si>
    <t>Targy (built on sFuzz)</t>
  </si>
  <si>
    <t>OYENTE (Chen enanched version)</t>
  </si>
  <si>
    <t>Pouyan et al.</t>
  </si>
  <si>
    <t>EtherSolve</t>
  </si>
  <si>
    <t>CORREAS et al. (GASOL extended)</t>
  </si>
  <si>
    <t>DeeSCVHunter</t>
  </si>
  <si>
    <t>Fuchen et al.  (reinforced FISCO-BCOS-evm)</t>
  </si>
  <si>
    <t>Eth2Vec</t>
  </si>
  <si>
    <t>VSCL</t>
  </si>
  <si>
    <t>Yuhang et al.</t>
  </si>
  <si>
    <t>Ben et al.</t>
  </si>
  <si>
    <t>EtherProv</t>
  </si>
  <si>
    <t>SmartGift</t>
  </si>
  <si>
    <t>AME (CGE)</t>
  </si>
  <si>
    <t>SC-VDM</t>
  </si>
  <si>
    <t>Xu et al.</t>
  </si>
  <si>
    <t>GPSCVulDetector</t>
  </si>
  <si>
    <t>Jianjun et al.</t>
  </si>
  <si>
    <t>Ziyuan et al.</t>
  </si>
  <si>
    <t>Shasha et al.</t>
  </si>
  <si>
    <t>ReJection</t>
  </si>
  <si>
    <t>MENGLIN et al. (Mythril extended)</t>
  </si>
  <si>
    <t>Yuqi et al.</t>
  </si>
  <si>
    <t>EVMFuzzer</t>
  </si>
  <si>
    <t>CodeNet</t>
  </si>
  <si>
    <t>EVMPATCH</t>
  </si>
  <si>
    <t>SmartConDetect</t>
  </si>
  <si>
    <t>XFuzz</t>
  </si>
  <si>
    <t>RLF</t>
  </si>
  <si>
    <t>IR-Fuzz</t>
  </si>
  <si>
    <t>Ity-Fuzz</t>
  </si>
  <si>
    <t>SafeSmartContracts</t>
  </si>
  <si>
    <t>ReChecker</t>
  </si>
  <si>
    <t>DL-MDF</t>
  </si>
  <si>
    <t>HCC</t>
  </si>
  <si>
    <t>NarayanaAndSathiyamurthy2021</t>
  </si>
  <si>
    <t>SmartFast</t>
  </si>
  <si>
    <t>MSmart</t>
  </si>
  <si>
    <t>Huang et al./ Sensors</t>
  </si>
  <si>
    <t>M-A-R</t>
  </si>
  <si>
    <t>SMARTEST</t>
  </si>
  <si>
    <t>MANDO-GURU</t>
  </si>
  <si>
    <t>MANDO-HGT</t>
  </si>
  <si>
    <t>SCGRU</t>
  </si>
  <si>
    <t>VulHunter</t>
  </si>
  <si>
    <t>Vulpedia</t>
  </si>
  <si>
    <t>ReDetect</t>
  </si>
  <si>
    <t xml:space="preserve">MEVD </t>
  </si>
  <si>
    <t>Dynamit</t>
  </si>
  <si>
    <t>Aroc</t>
  </si>
  <si>
    <t>ConFuzzius</t>
  </si>
  <si>
    <t>Cai et al. Framework</t>
  </si>
  <si>
    <t>SmartGraph</t>
  </si>
  <si>
    <t>S-BiGRU</t>
  </si>
  <si>
    <t>GraphSA</t>
  </si>
  <si>
    <t>Duan et al. Framework</t>
  </si>
  <si>
    <t>ASSBert</t>
  </si>
  <si>
    <t>GRATDet</t>
  </si>
  <si>
    <t>Cao et al. Framework</t>
  </si>
  <si>
    <t>AutoMESC</t>
  </si>
  <si>
    <t xml:space="preserve">RNVulDet </t>
  </si>
  <si>
    <t xml:space="preserve"> </t>
  </si>
  <si>
    <t>SCVDIE</t>
  </si>
  <si>
    <t>eTainter</t>
  </si>
  <si>
    <t>Park</t>
  </si>
  <si>
    <t>Achecker</t>
  </si>
  <si>
    <t>SIGUARD</t>
  </si>
  <si>
    <t>SmartState</t>
  </si>
  <si>
    <t>Teacher-Student framework</t>
  </si>
  <si>
    <t>Elysium</t>
  </si>
  <si>
    <t>MagicMirror</t>
  </si>
  <si>
    <t>SMARTIAN</t>
  </si>
  <si>
    <t>CrossFuzz (ConFuzzius extended)</t>
  </si>
  <si>
    <t>Block-Gram</t>
  </si>
  <si>
    <t>EtherGIS</t>
  </si>
  <si>
    <t>ESCORT</t>
  </si>
  <si>
    <t>Effuzz</t>
  </si>
  <si>
    <t>SmartDagger</t>
  </si>
  <si>
    <t>ReVulDL</t>
  </si>
  <si>
    <t>ASGVulDetector</t>
  </si>
  <si>
    <t>BASGVulDetector</t>
  </si>
  <si>
    <t>TxMirror</t>
  </si>
  <si>
    <t>TxSpector</t>
  </si>
  <si>
    <t>SPCBIG-EC (SPCNN)</t>
  </si>
  <si>
    <t>CBGRU</t>
  </si>
  <si>
    <t>GraBit</t>
  </si>
  <si>
    <t>PSCVFinder</t>
  </si>
  <si>
    <t>HGAT</t>
  </si>
  <si>
    <t>EtherFuzz</t>
  </si>
  <si>
    <t>SoliTester</t>
  </si>
  <si>
    <t>sFuzz2.0</t>
  </si>
  <si>
    <t>HuangEtAl2021</t>
  </si>
  <si>
    <t>TIPS</t>
  </si>
  <si>
    <t>EtherSolve2.0 (Extend EtherSolve)</t>
  </si>
  <si>
    <t>MODNN</t>
  </si>
  <si>
    <t>SuperDetector</t>
  </si>
  <si>
    <t>SoliDetector</t>
  </si>
  <si>
    <t>SCcheck</t>
  </si>
  <si>
    <t>SESCon</t>
  </si>
  <si>
    <t>Sailfish (built on Slither)</t>
  </si>
  <si>
    <t>MuIESC</t>
  </si>
  <si>
    <t>FSL-Detect</t>
  </si>
  <si>
    <t>Gas Gauge</t>
  </si>
  <si>
    <t>SolGuard (Extend Solhint)</t>
  </si>
  <si>
    <t>SCSVM</t>
  </si>
  <si>
    <t>SCLMF</t>
  </si>
  <si>
    <t>ConFuzzius-BI</t>
  </si>
  <si>
    <t>Horus</t>
  </si>
  <si>
    <t>Ethchecker</t>
  </si>
  <si>
    <t>DL4SC</t>
  </si>
  <si>
    <t>HARDEN</t>
  </si>
  <si>
    <t>Clear</t>
  </si>
  <si>
    <t>GPTScan</t>
  </si>
  <si>
    <t>SCVHunter</t>
  </si>
  <si>
    <t>BlockWatchdog</t>
  </si>
  <si>
    <t>Skyeye</t>
  </si>
  <si>
    <t>OpenTracer</t>
  </si>
  <si>
    <t>AdvSCanner</t>
  </si>
  <si>
    <t>SOChecher</t>
  </si>
  <si>
    <t>RLRep</t>
  </si>
  <si>
    <t>FunFuzz</t>
  </si>
  <si>
    <t>ContractSentry</t>
  </si>
  <si>
    <t>Oyente (Enhanced version)</t>
  </si>
  <si>
    <t>EFCF</t>
  </si>
  <si>
    <t>ESBMC</t>
  </si>
  <si>
    <t>SliSE</t>
  </si>
  <si>
    <t>ContractCheck</t>
  </si>
  <si>
    <t>CSAFuzzer</t>
  </si>
  <si>
    <t xml:space="preserve"> sGuard+</t>
  </si>
  <si>
    <t>f</t>
  </si>
  <si>
    <t>Dfier</t>
  </si>
  <si>
    <t>BCCC-SCsVulLyzer</t>
  </si>
  <si>
    <t xml:space="preserve">EVM-Shield </t>
  </si>
  <si>
    <t>SafeCheck</t>
  </si>
  <si>
    <t>SolGPT</t>
  </si>
  <si>
    <t>ReenSAT</t>
  </si>
  <si>
    <t>Erinys</t>
  </si>
  <si>
    <t>FFGDetector</t>
  </si>
  <si>
    <t>MuFuzz</t>
  </si>
  <si>
    <t>CSCV</t>
  </si>
  <si>
    <t>TechyTech</t>
  </si>
  <si>
    <t xml:space="preserve"> SCVD-SA</t>
  </si>
  <si>
    <t>FEMD</t>
  </si>
  <si>
    <t>SESCD</t>
  </si>
  <si>
    <t>FELLMVP</t>
  </si>
  <si>
    <t>DeFiRanger</t>
  </si>
  <si>
    <t>DeepFusion</t>
  </si>
  <si>
    <t>ContractGNN</t>
  </si>
  <si>
    <t>EvoFuzzer</t>
  </si>
  <si>
    <t>DefectChecker</t>
  </si>
  <si>
    <t>SoMo</t>
  </si>
  <si>
    <t>Xscope</t>
  </si>
  <si>
    <t>TOP 10 detected vulnerabilities</t>
  </si>
  <si>
    <t>Vulnerabilities not detected</t>
  </si>
  <si>
    <t>Vulnerabilities detected</t>
  </si>
  <si>
    <t>Detected less than 10</t>
  </si>
  <si>
    <t>Detected more than 10</t>
  </si>
  <si>
    <t>Category</t>
  </si>
  <si>
    <t>#Vulns</t>
  </si>
  <si>
    <t>Vulnerability Uncovered</t>
  </si>
  <si>
    <t>Not covered</t>
  </si>
  <si>
    <t>Covered</t>
  </si>
  <si>
    <t>Covered in benchmarks</t>
  </si>
  <si>
    <t>All (no emerging) - 156</t>
  </si>
  <si>
    <t>Not covered in benchmark</t>
  </si>
  <si>
    <t>Not in tool and benchmark</t>
  </si>
  <si>
    <t>Not in benchmark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</si>
</sst>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theme="1"/>
      <name val="Aptos Narrow (Body)"/>
    </font>
    <font>
      <u val="double"/>
      <sz val="11"/>
      <color rgb="FFFF0000"/>
      <name val="Aptos Narrow (Body)"/>
    </font>
    <font>
      <b/>
      <sz val="11"/>
      <color theme="1"/>
      <name val="Aptos Narrow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1"/>
      <name val="Aptos Narrow"/>
      <scheme val="minor"/>
    </font>
    <font>
      <sz val="11"/>
      <color rgb="FF000000"/>
      <name val="Aptos Narrow"/>
      <family val="2"/>
      <scheme val="minor"/>
    </font>
    <font>
      <sz val="12"/>
      <color theme="1"/>
      <name val="Arial"/>
      <family val="2"/>
    </font>
    <font>
      <sz val="11"/>
      <color theme="1"/>
      <name val="Aptos Narrow"/>
      <scheme val="minor"/>
    </font>
    <font>
      <b/>
      <sz val="10"/>
      <color rgb="FF000000"/>
      <name val="Tahoma"/>
      <family val="2"/>
    </font>
    <font>
      <sz val="10"/>
      <color rgb="FF000000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2F69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2" borderId="1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left"/>
    </xf>
    <xf numFmtId="0" fontId="0" fillId="3" borderId="3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0" fontId="5" fillId="6" borderId="5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0" fillId="3" borderId="6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horizontal="center" vertical="center"/>
    </xf>
    <xf numFmtId="49" fontId="7" fillId="3" borderId="0" xfId="0" applyNumberFormat="1" applyFont="1" applyFill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49" fontId="7" fillId="3" borderId="6" xfId="0" applyNumberFormat="1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4" borderId="5" xfId="0" applyFont="1" applyFill="1" applyBorder="1" applyAlignment="1">
      <alignment horizontal="right"/>
    </xf>
    <xf numFmtId="0" fontId="0" fillId="0" borderId="6" xfId="0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8" fillId="3" borderId="5" xfId="0" applyFont="1" applyFill="1" applyBorder="1" applyAlignment="1">
      <alignment horizontal="right"/>
    </xf>
    <xf numFmtId="0" fontId="8" fillId="3" borderId="5" xfId="0" applyFont="1" applyFill="1" applyBorder="1" applyAlignment="1">
      <alignment horizontal="right" vertical="center"/>
    </xf>
    <xf numFmtId="0" fontId="0" fillId="4" borderId="5" xfId="0" applyFill="1" applyBorder="1" applyAlignment="1">
      <alignment horizontal="right" vertical="center"/>
    </xf>
    <xf numFmtId="0" fontId="0" fillId="3" borderId="5" xfId="0" applyFill="1" applyBorder="1" applyAlignment="1">
      <alignment horizontal="right" vertical="center"/>
    </xf>
    <xf numFmtId="0" fontId="9" fillId="3" borderId="5" xfId="0" applyFont="1" applyFill="1" applyBorder="1" applyAlignment="1">
      <alignment horizontal="right" vertical="center"/>
    </xf>
    <xf numFmtId="0" fontId="0" fillId="3" borderId="5" xfId="0" applyFill="1" applyBorder="1" applyAlignment="1">
      <alignment horizontal="right"/>
    </xf>
    <xf numFmtId="0" fontId="10" fillId="0" borderId="0" xfId="0" applyFont="1"/>
    <xf numFmtId="0" fontId="0" fillId="4" borderId="5" xfId="0" applyFill="1" applyBorder="1" applyAlignment="1">
      <alignment horizontal="right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center"/>
    </xf>
    <xf numFmtId="0" fontId="7" fillId="7" borderId="4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7" fillId="3" borderId="1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0" fillId="0" borderId="6" xfId="0" applyBorder="1"/>
    <xf numFmtId="0" fontId="11" fillId="0" borderId="0" xfId="0" applyFont="1"/>
    <xf numFmtId="0" fontId="7" fillId="0" borderId="0" xfId="0" applyFont="1" applyAlignment="1">
      <alignment horizontal="left" vertical="center" wrapText="1"/>
    </xf>
    <xf numFmtId="0" fontId="0" fillId="0" borderId="5" xfId="0" applyBorder="1"/>
    <xf numFmtId="0" fontId="0" fillId="0" borderId="8" xfId="0" applyBorder="1"/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7" borderId="5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5" fillId="3" borderId="1" xfId="0" applyFont="1" applyFill="1" applyBorder="1" applyAlignment="1">
      <alignment horizontal="right"/>
    </xf>
    <xf numFmtId="0" fontId="5" fillId="3" borderId="2" xfId="0" applyFont="1" applyFill="1" applyBorder="1" applyAlignment="1">
      <alignment horizontal="right"/>
    </xf>
    <xf numFmtId="0" fontId="5" fillId="3" borderId="2" xfId="0" applyFont="1" applyFill="1" applyBorder="1"/>
    <xf numFmtId="0" fontId="5" fillId="3" borderId="4" xfId="0" applyFont="1" applyFill="1" applyBorder="1" applyAlignment="1">
      <alignment horizontal="right"/>
    </xf>
    <xf numFmtId="0" fontId="0" fillId="0" borderId="5" xfId="0" applyBorder="1" applyAlignment="1">
      <alignment horizontal="right"/>
    </xf>
    <xf numFmtId="2" fontId="2" fillId="0" borderId="0" xfId="0" applyNumberFormat="1" applyFont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2" fillId="0" borderId="0" xfId="0" applyFont="1"/>
    <xf numFmtId="0" fontId="0" fillId="0" borderId="8" xfId="0" applyBorder="1" applyAlignment="1">
      <alignment horizontal="right"/>
    </xf>
    <xf numFmtId="0" fontId="0" fillId="0" borderId="9" xfId="0" applyBorder="1" applyAlignment="1">
      <alignment horizontal="right"/>
    </xf>
    <xf numFmtId="2" fontId="2" fillId="0" borderId="9" xfId="0" applyNumberFormat="1" applyFont="1" applyBorder="1" applyAlignment="1">
      <alignment horizontal="center" vertical="center"/>
    </xf>
    <xf numFmtId="2" fontId="2" fillId="0" borderId="11" xfId="0" applyNumberFormat="1" applyFont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0" fillId="0" borderId="6" xfId="0" applyBorder="1" applyAlignment="1">
      <alignment horizontal="center"/>
    </xf>
    <xf numFmtId="49" fontId="12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210"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vertical/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3" tint="0.74999237037263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3" tint="0.749992370372631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89641B-916B-C14C-BD6F-8CDA39EC0918}" name="Table28" displayName="Table28" ref="A3:GP166" totalsRowShown="0" headerRowDxfId="198">
  <autoFilter ref="A3:GP166" xr:uid="{F28E7C06-040F-8B4A-AEB5-6488FF16A9AE}"/>
  <tableColumns count="198">
    <tableColumn id="1" xr3:uid="{2751BE61-630A-154B-870B-1DB7F37D1EB7}" name="Tool" dataDxfId="197"/>
    <tableColumn id="2" xr3:uid="{3813B56B-CAC2-1048-8B02-7C0817B3AAEE}" name="Link" dataDxfId="196"/>
    <tableColumn id="3" xr3:uid="{E16CEE06-B81A-9646-B0AD-9020C58ABEAC}" name="Static" dataDxfId="195"/>
    <tableColumn id="4" xr3:uid="{6011D1FC-0987-5B47-A359-AE0F3B61D1E8}" name="Dynamic" dataDxfId="194"/>
    <tableColumn id="5" xr3:uid="{CD2DB4B6-5ABB-D34C-8879-F96A6B5469A8}" name="Open Source" dataDxfId="193"/>
    <tableColumn id="6" xr3:uid="{9371D5B0-B2FD-1E44-A59E-B19B2111426D}" name="Mapping" dataDxfId="192"/>
    <tableColumn id="7" xr3:uid="{36FF022C-D291-BF45-84C1-E4B00ABDB764}" name="1A" dataDxfId="191"/>
    <tableColumn id="8" xr3:uid="{698F01CD-1D73-D440-9E06-38E1B131691B}" name="1A1" dataDxfId="190"/>
    <tableColumn id="9" xr3:uid="{6DC2256F-90C9-9247-B1CF-C96649BC1272}" name="1A1.1" dataDxfId="189"/>
    <tableColumn id="10" xr3:uid="{7A59DDF3-9740-B243-8351-7CC4D22E3265}" name="1A1.2" dataDxfId="188"/>
    <tableColumn id="11" xr3:uid="{88C861A9-3656-2040-B9FB-408B4479788E}" name="1A1.3" dataDxfId="187"/>
    <tableColumn id="12" xr3:uid="{9049F785-F0D1-BD4D-8D4A-2D07FA7C2654}" name="1A1.4" dataDxfId="186"/>
    <tableColumn id="13" xr3:uid="{D7618C84-42DC-784A-9D41-C63BAEDC7E9D}" name="1B" dataDxfId="185"/>
    <tableColumn id="14" xr3:uid="{4A3B35A9-168A-2946-AE87-38350BC4DA71}" name="1B1" dataDxfId="184"/>
    <tableColumn id="15" xr3:uid="{B23EC738-C8B8-EA44-9049-5EFEB559195C}" name="1B2" dataDxfId="183"/>
    <tableColumn id="16" xr3:uid="{C1C31B84-A623-EA4F-B2B3-C9941614BBFE}" name="1C" dataDxfId="182"/>
    <tableColumn id="17" xr3:uid="{DBD654D3-4BC5-AF43-8BFC-83D297F7EB1C}" name="1D" dataDxfId="181"/>
    <tableColumn id="34" xr3:uid="{59BD17A5-2A26-4E40-9D07-95E329F2C95B}" name="1E" dataDxfId="180"/>
    <tableColumn id="79" xr3:uid="{453612E8-4BE4-F141-81C0-EF95B8EF2A66}" name="1F" dataDxfId="179"/>
    <tableColumn id="63" xr3:uid="{F61C17CB-CCE6-3A49-B363-6030DAD06DDC}" name="1G" dataDxfId="178"/>
    <tableColumn id="137" xr3:uid="{9DAB2B1F-8623-4546-84CA-F68C5B678D09}" name="1H" dataDxfId="177"/>
    <tableColumn id="58" xr3:uid="{A9FC7316-17B3-AB4D-A806-70E09A43EDD1}" name="1I" dataDxfId="176"/>
    <tableColumn id="49" xr3:uid="{718A5063-ECB0-2548-A8AE-C3F35EAE5B94}" name="1J" dataDxfId="175"/>
    <tableColumn id="51" xr3:uid="{611CDD43-DE25-B640-BC9A-82E32B56B0B0}" name="1J1" dataDxfId="174"/>
    <tableColumn id="18" xr3:uid="{E8157BB6-E1F7-2248-9397-5536D5B38BA8}" name="2A" dataDxfId="173"/>
    <tableColumn id="19" xr3:uid="{ECD0F5CF-A4C1-0346-9B39-38572A4648F6}" name="2A1" dataDxfId="172"/>
    <tableColumn id="20" xr3:uid="{AAABA7B1-66EB-384C-9706-24D92836365A}" name="2A2" dataDxfId="171"/>
    <tableColumn id="21" xr3:uid="{B0EBC121-7F54-1C42-B444-C4E0C74D0D6D}" name="2A3" dataDxfId="170"/>
    <tableColumn id="22" xr3:uid="{13AF9FAC-25BF-7142-8518-E0D6E65D3A0E}" name="2B" dataDxfId="169"/>
    <tableColumn id="23" xr3:uid="{A26A74C2-00BC-F84A-848A-08B6860AF330}" name="2B1" dataDxfId="168"/>
    <tableColumn id="24" xr3:uid="{5640DEA4-9043-3A41-A03C-074C3F34C0C1}" name="2B2" dataDxfId="167"/>
    <tableColumn id="25" xr3:uid="{6EC2BE91-AA50-3947-890C-97AA07C05102}" name="2B3" dataDxfId="166"/>
    <tableColumn id="26" xr3:uid="{AC4505FD-5226-BC44-8A9C-13C4762D00D9}" name="2B4" dataDxfId="165"/>
    <tableColumn id="27" xr3:uid="{01E48ECB-4E9D-E64C-B62E-DAE7486482DD}" name="2C" dataDxfId="164"/>
    <tableColumn id="28" xr3:uid="{121014B2-9EDB-7746-BFD4-7AD25BD12DA7}" name="2C1" dataDxfId="163"/>
    <tableColumn id="29" xr3:uid="{D9B08AF9-B5EF-744E-BEFC-191535500335}" name="2D" dataDxfId="162"/>
    <tableColumn id="30" xr3:uid="{C2DD0674-471A-7248-9F89-7271D6779209}" name="2E" dataDxfId="161"/>
    <tableColumn id="31" xr3:uid="{5E975366-16D8-F64A-8480-4B6E87591D53}" name="2E1" dataDxfId="160"/>
    <tableColumn id="32" xr3:uid="{7F9186A4-A916-2C4E-8597-47E69B07267F}" name="2E2" dataDxfId="159"/>
    <tableColumn id="33" xr3:uid="{3CB9D0B9-07C7-3E49-852E-D7AD64ACE924}" name="2E3" dataDxfId="158"/>
    <tableColumn id="35" xr3:uid="{ADAE47E1-F2E1-014F-A8A1-AE9C8A1BF0FA}" name="2F" dataDxfId="157"/>
    <tableColumn id="36" xr3:uid="{6E7E2FC9-8C2E-3C42-8783-63B3DEB3275F}" name="2F1" dataDxfId="156"/>
    <tableColumn id="37" xr3:uid="{A192B57A-5679-6447-BFB5-59C2A1C51E1C}" name="2F2" dataDxfId="155"/>
    <tableColumn id="38" xr3:uid="{880587ED-FE67-C240-9A1D-088C7A40C23C}" name="2F3" dataDxfId="154"/>
    <tableColumn id="39" xr3:uid="{97BB31A2-07FE-ED4C-96AD-32A5971C883B}" name="2G" dataDxfId="153"/>
    <tableColumn id="40" xr3:uid="{12B3DB46-DEE2-3B48-AEAF-11CF75185DCB}" name="3A" dataDxfId="152"/>
    <tableColumn id="41" xr3:uid="{09B973EC-4F3C-5D49-A1DB-95AAAD166ED9}" name="3A1" dataDxfId="151"/>
    <tableColumn id="42" xr3:uid="{9BA9ED20-53D5-494D-8A33-CA23BCD27B68}" name="3A2" dataDxfId="150"/>
    <tableColumn id="43" xr3:uid="{8FD3BF38-6C4F-B044-AF9F-96DAFF4D7751}" name="3A3" dataDxfId="149"/>
    <tableColumn id="44" xr3:uid="{CC4A9AE7-9780-CA4B-A0A6-83B1DFF6E58B}" name="3B" dataDxfId="148"/>
    <tableColumn id="45" xr3:uid="{0B5D7778-1C52-CB47-8168-15390FF78710}" name="3B1" dataDxfId="147"/>
    <tableColumn id="46" xr3:uid="{71A27EFE-9EAE-B54E-B797-708A7A092963}" name="3C" dataDxfId="146"/>
    <tableColumn id="47" xr3:uid="{EEE70D4C-A5D6-FF43-9A68-E7CBD4A75281}" name="3C1" dataDxfId="145"/>
    <tableColumn id="48" xr3:uid="{B5534343-CFE3-B94E-9060-DE958DF97144}" name="3D" dataDxfId="144"/>
    <tableColumn id="62" xr3:uid="{4ADC5049-3076-9D40-9D35-42218D46317C}" name="3E" dataDxfId="143"/>
    <tableColumn id="57" xr3:uid="{69CC527F-C5CF-B143-B295-B15DC4BAEE5E}" name="3F" dataDxfId="142"/>
    <tableColumn id="64" xr3:uid="{7E8CFFAA-3875-7447-8F2E-2D52FD4B4D92}" name="4A" dataDxfId="141"/>
    <tableColumn id="65" xr3:uid="{68AC9BD1-0351-334D-8021-D7207FC16CA2}" name="4B" dataDxfId="140"/>
    <tableColumn id="66" xr3:uid="{58467B48-A894-6049-B4B4-E816203C080B}" name="4C" dataDxfId="139"/>
    <tableColumn id="67" xr3:uid="{29193C9B-EB83-1045-B8D5-73B8F6A6D7C4}" name="4C1" dataDxfId="138"/>
    <tableColumn id="68" xr3:uid="{EF9FFA3B-651C-B34F-98B4-9830BA871B65}" name="4C2" dataDxfId="137"/>
    <tableColumn id="69" xr3:uid="{260F5778-E45C-7E4A-9C14-6D82FA6DA941}" name="4D" dataDxfId="136"/>
    <tableColumn id="70" xr3:uid="{0CBF1F61-2258-9A4A-B3ED-19FFEC3A271D}" name="4E" dataDxfId="135"/>
    <tableColumn id="71" xr3:uid="{82719BE2-8119-2B46-BA84-3CDBD61A81C1}" name="4F" dataDxfId="134"/>
    <tableColumn id="125" xr3:uid="{A0AF1161-1D64-C542-82F0-FD57FE7050BD}" name="4G" dataDxfId="133"/>
    <tableColumn id="181" xr3:uid="{DDB3AC89-8381-434C-8528-9305721679C1}" name="4H" dataDxfId="132"/>
    <tableColumn id="53" xr3:uid="{5B8364D3-9199-C34D-BBA1-A13CC0FCACB1}" name="4I" dataDxfId="131"/>
    <tableColumn id="54" xr3:uid="{0D1DAEE3-AE45-9943-878A-F41B55C77337}" name="4I1" dataDxfId="130"/>
    <tableColumn id="72" xr3:uid="{9121BA58-E961-8D41-8AE3-ACAD5A52278C}" name="5A" dataDxfId="129"/>
    <tableColumn id="73" xr3:uid="{6F980E1E-A76C-0943-8472-A86BA66E5E7C}" name="5A1" dataDxfId="128"/>
    <tableColumn id="74" xr3:uid="{7F4DA1D1-B9B1-DE4A-988E-22A8AD9BA545}" name="5B" dataDxfId="127"/>
    <tableColumn id="75" xr3:uid="{0D82F568-238F-5C4C-BF99-A42F98179CF0}" name="5B1" dataDxfId="126"/>
    <tableColumn id="76" xr3:uid="{2E59ADCB-E8EF-8242-9027-C4D2D8FCD19A}" name="5B2" dataDxfId="125"/>
    <tableColumn id="77" xr3:uid="{B34E22D8-C44F-D24C-8B13-C41AA9ECBF9F}" name="5B3" dataDxfId="124"/>
    <tableColumn id="78" xr3:uid="{5472FE0B-BFFF-014D-909C-8640E21194E1}" name="5B4" dataDxfId="123"/>
    <tableColumn id="80" xr3:uid="{1D93EB90-372E-AF44-B1B8-D09DFE9B4473}" name="5B5" dataDxfId="122"/>
    <tableColumn id="81" xr3:uid="{27D7FFB1-6865-1B44-BD8A-9F3F6808BAA5}" name="5B5.1" dataDxfId="121"/>
    <tableColumn id="82" xr3:uid="{59D74E54-2131-BA40-B9C7-99E1AA7E1B19}" name="5B5.2" dataDxfId="120"/>
    <tableColumn id="83" xr3:uid="{B1D00FEF-AC5F-764A-B20C-A068F5B2A4C5}" name="5B6" dataDxfId="119"/>
    <tableColumn id="84" xr3:uid="{43971145-344F-744C-828F-B6682355107C}" name="5C" dataDxfId="118"/>
    <tableColumn id="85" xr3:uid="{46EA367E-E131-DD43-8700-7EB7AD52A77D}" name="5C1" dataDxfId="117"/>
    <tableColumn id="86" xr3:uid="{293BD571-403A-4647-BD2A-AA0B9D6F534A}" name="5C2" dataDxfId="116"/>
    <tableColumn id="87" xr3:uid="{2BDD47E1-8BEC-0148-9291-CFC28A038266}" name="5C3" dataDxfId="115"/>
    <tableColumn id="88" xr3:uid="{2914263D-0CE4-BF4E-87D5-6ECE9CA814B2}" name="5C4" dataDxfId="114"/>
    <tableColumn id="89" xr3:uid="{CBB726B4-B839-5442-A0D5-045394954310}" name="5C5" dataDxfId="113"/>
    <tableColumn id="91" xr3:uid="{53501D3B-F3E6-974B-A6AB-CAEB1A562981}" name="5D" dataDxfId="112"/>
    <tableColumn id="92" xr3:uid="{172DFCA9-4894-994F-B9DF-FA8469D020BA}" name="5E" dataDxfId="111"/>
    <tableColumn id="59" xr3:uid="{6FD8A955-97BE-444A-8C4D-240DF26D4967}" name="5F" dataDxfId="110"/>
    <tableColumn id="93" xr3:uid="{A7674340-0236-7A48-BBAE-278736143F30}" name="6A" dataDxfId="109"/>
    <tableColumn id="94" xr3:uid="{9A8B075E-3D52-EE41-BFE5-D152E78577A1}" name="6A1" dataDxfId="108"/>
    <tableColumn id="95" xr3:uid="{F1009B2A-F755-A748-94DC-87A04F9ADA29}" name="6A2" dataDxfId="107"/>
    <tableColumn id="96" xr3:uid="{683CF525-B59C-A64F-BBEB-482E03B6D5D6}" name="6B" dataDxfId="106"/>
    <tableColumn id="97" xr3:uid="{82EDC435-B89E-5E43-9875-34D875DD3B9E}" name="6B1" dataDxfId="105"/>
    <tableColumn id="98" xr3:uid="{65257477-06E1-3641-98CD-C09FD17BBA5C}" name="6B2" dataDxfId="104"/>
    <tableColumn id="99" xr3:uid="{B0425083-1080-A740-8947-D7EFE2F2FDAE}" name="6B3" dataDxfId="103"/>
    <tableColumn id="100" xr3:uid="{2ADA3D37-8EA3-D14D-8093-F1DCD39E0DD0}" name="6C" dataDxfId="102"/>
    <tableColumn id="101" xr3:uid="{AB2B0041-DD13-994E-B409-4C1350F6DD4C}" name="6C1" dataDxfId="101"/>
    <tableColumn id="102" xr3:uid="{74CBFE34-AF68-444D-90E1-726797052EAA}" name="6C2" dataDxfId="100"/>
    <tableColumn id="103" xr3:uid="{88023EC0-5476-EE4E-82CA-64E5F2314719}" name="6C3" dataDxfId="99"/>
    <tableColumn id="55" xr3:uid="{A32D1E0F-2316-534D-A72B-A95DC3DFC7BB}" name="6D" dataDxfId="98"/>
    <tableColumn id="104" xr3:uid="{D2206EB7-91B9-9E4F-9545-8D9695A6D06F}" name="7A" dataDxfId="97"/>
    <tableColumn id="105" xr3:uid="{0FA51963-C202-114A-88D9-1B2E4BC0FC08}" name="7B" dataDxfId="96"/>
    <tableColumn id="106" xr3:uid="{4F630555-1A9D-9447-9107-7E5EA45A1E89}" name="7C" dataDxfId="95"/>
    <tableColumn id="107" xr3:uid="{EAD1F681-D7D6-C646-B98B-8C6329056433}" name="7D" dataDxfId="94"/>
    <tableColumn id="108" xr3:uid="{DC173775-52D5-614C-AE3B-887419243459}" name="7E" dataDxfId="93"/>
    <tableColumn id="109" xr3:uid="{CB87E629-D0C9-1C41-A2C8-B6975B08D544}" name="7E1" dataDxfId="92"/>
    <tableColumn id="110" xr3:uid="{E30781FD-C636-DB4A-962C-63468F505B28}" name="7E2" dataDxfId="91"/>
    <tableColumn id="111" xr3:uid="{956A9F57-C5A0-0149-8A79-A2078DB3BE0A}" name="7E3" dataDxfId="90"/>
    <tableColumn id="112" xr3:uid="{2DA1CFD5-DA0B-F14B-8442-591158EFE0AC}" name="7F" dataDxfId="89"/>
    <tableColumn id="113" xr3:uid="{CEC33A19-8627-EC43-B7C3-C9768F09B7DA}" name="7G" dataDxfId="88"/>
    <tableColumn id="114" xr3:uid="{FADF38CA-2EC1-5147-94FF-BC5C4259DF24}" name="7G1" dataDxfId="87"/>
    <tableColumn id="115" xr3:uid="{8DF428AF-8E9A-1348-9BE7-AEE1FFE387C9}" name="7G2" dataDxfId="86"/>
    <tableColumn id="116" xr3:uid="{C81A0992-818E-8E4F-B7B1-55FFFF0EAEC7}" name="7G3" dataDxfId="85"/>
    <tableColumn id="117" xr3:uid="{3529D34C-E6E7-A141-AF72-CFB1D8EEEEEB}" name="7H" dataDxfId="84"/>
    <tableColumn id="118" xr3:uid="{D3AADBCD-AEFD-5F44-A803-CB905AA2DF27}" name="7H1" dataDxfId="83"/>
    <tableColumn id="120" xr3:uid="{F4AAB293-FA53-984F-9407-AC1E3D9B3A04}" name="7H2" dataDxfId="82"/>
    <tableColumn id="121" xr3:uid="{10811EF1-00B8-3F4E-915E-0162124E209C}" name="7I" dataDxfId="81"/>
    <tableColumn id="122" xr3:uid="{33BD7D41-4AAD-3D4E-AAE6-973DC51E1AE1}" name="7I1" dataDxfId="80"/>
    <tableColumn id="123" xr3:uid="{6EFCDF9E-F77C-1B4F-AAC1-B28EA5559DFD}" name="7I2" dataDxfId="79"/>
    <tableColumn id="124" xr3:uid="{C86C1722-BAA6-C048-BBE1-11AA2A1A1830}" name="7I3" dataDxfId="78"/>
    <tableColumn id="126" xr3:uid="{9AD241A9-986F-B54D-81BF-E916A9AD0EF2}" name="7I4" dataDxfId="77"/>
    <tableColumn id="127" xr3:uid="{493711E8-B371-CC42-849C-DF96A27288B4}" name="7I5" dataDxfId="76"/>
    <tableColumn id="128" xr3:uid="{D7B18A18-F6C9-F24A-96BF-E1589CB796E7}" name="7I6" dataDxfId="75"/>
    <tableColumn id="129" xr3:uid="{1476D20F-D943-C644-A852-41A94355D25E}" name="7I7" dataDxfId="74"/>
    <tableColumn id="130" xr3:uid="{605733FB-863D-B240-A27F-3AC5A0117FD1}" name="7I8" dataDxfId="73"/>
    <tableColumn id="131" xr3:uid="{4502E0F7-01DA-5C44-AEED-66540EA4061B}" name="7I9" dataDxfId="72"/>
    <tableColumn id="132" xr3:uid="{35AF5B95-3369-4746-B871-9926CAD1F706}" name="7I10" dataDxfId="71"/>
    <tableColumn id="133" xr3:uid="{B5900858-1C7D-E84D-9D0E-D18A2F3BBA4F}" name="7I11" dataDxfId="70"/>
    <tableColumn id="134" xr3:uid="{9734C632-CED1-034F-A409-E6B944AB2799}" name="7J" dataDxfId="69"/>
    <tableColumn id="135" xr3:uid="{FAED5C00-B91A-A342-8B75-1A20780EAB35}" name="7K" dataDxfId="68"/>
    <tableColumn id="136" xr3:uid="{5FB4E2FC-B64C-0F47-8410-BE3DA1B4F235}" name="7L" dataDxfId="67"/>
    <tableColumn id="52" xr3:uid="{EFB936E8-4B77-AC45-94A8-CA2A1C340E9E}" name="7M" dataDxfId="66"/>
    <tableColumn id="50" xr3:uid="{19F682FE-5BA9-3245-AF8F-87BDE4D5A02D}" name="7N" dataDxfId="65"/>
    <tableColumn id="139" xr3:uid="{B7F96B1F-EB38-4E4C-AA60-D81A66A76EFE}" name="7O" dataDxfId="64"/>
    <tableColumn id="140" xr3:uid="{29A82180-96F0-0347-BA6E-C53C57844E17}" name="7P" dataDxfId="63"/>
    <tableColumn id="141" xr3:uid="{DA0D1FAB-A8FB-6745-9BA8-725A59F1A3C4}" name="7Q" dataDxfId="62"/>
    <tableColumn id="90" xr3:uid="{D4E4F806-40A0-E04E-BC4B-760DF0112C93}" name="7R" dataDxfId="61"/>
    <tableColumn id="152" xr3:uid="{B28E90B3-62AA-CD4A-9D66-F75AAEDE1EA7}" name="7S" dataDxfId="60"/>
    <tableColumn id="60" xr3:uid="{502423B8-34E5-1D46-9281-E9B766848F24}" name="7T" dataDxfId="59"/>
    <tableColumn id="61" xr3:uid="{8D2BF69B-D505-4346-BE55-50D1C95533A2}" name="7U" dataDxfId="58"/>
    <tableColumn id="56" xr3:uid="{FDC24FC3-D5D8-4E45-AF27-FBD312063D90}" name="7V" dataDxfId="57"/>
    <tableColumn id="142" xr3:uid="{08FE84EC-1238-CF49-A660-EBABD9BB7B8D}" name="8A" dataDxfId="56"/>
    <tableColumn id="143" xr3:uid="{D0249BFE-21F1-0C48-B9F3-87AACED5B52A}" name="8B" dataDxfId="55"/>
    <tableColumn id="144" xr3:uid="{E7B44405-C913-9447-81F9-79D32A2B0F12}" name="8C" dataDxfId="54"/>
    <tableColumn id="145" xr3:uid="{B9A1EC8E-9559-634A-B02E-A62AE30623DD}" name="8D" dataDxfId="53"/>
    <tableColumn id="146" xr3:uid="{D3E94A0E-5FF9-F340-9165-6A0FB8D50E8F}" name="8D1" dataDxfId="52"/>
    <tableColumn id="147" xr3:uid="{E3C2D209-5D0B-0547-8F97-E0AB1C0A5C6D}" name="8D2" dataDxfId="51"/>
    <tableColumn id="148" xr3:uid="{7BE5818E-711D-4345-930A-4C4141EE660C}" name="8E" dataDxfId="50"/>
    <tableColumn id="149" xr3:uid="{199E3A3E-FC41-0E42-83D6-A9574BDDDD16}" name="8E1" dataDxfId="49"/>
    <tableColumn id="150" xr3:uid="{E3D82AAC-215A-344C-8D4D-B618A1ED1514}" name="8E2" dataDxfId="48"/>
    <tableColumn id="151" xr3:uid="{9DEE69EB-F28C-2840-9DF8-B8D296FFA7E4}" name="8F" dataDxfId="47"/>
    <tableColumn id="156" xr3:uid="{9C757121-AD97-1343-BC6D-6852D6120B3E}" name="8G" dataDxfId="46"/>
    <tableColumn id="153" xr3:uid="{4E65A5EE-BE32-C740-9712-F01C24FBB796}" name="9A" dataDxfId="45"/>
    <tableColumn id="154" xr3:uid="{715CFB91-B6E6-5D46-807C-2A5A808C6FF2}" name="9B" dataDxfId="44"/>
    <tableColumn id="155" xr3:uid="{CC454EA3-A57A-EA48-93B8-78792B14EEB6}" name="9C" dataDxfId="43"/>
    <tableColumn id="138" xr3:uid="{86CDF702-31CE-6C44-B205-EB61D57C5F23}" name="9D" dataDxfId="42"/>
    <tableColumn id="157" xr3:uid="{22D0B6DD-36E4-1343-A510-7AB1FBF09AB3}" name="10A" dataDxfId="41"/>
    <tableColumn id="158" xr3:uid="{9E4A5DD8-6243-054F-A8EC-6CBFE93114FC}" name="10B" dataDxfId="40"/>
    <tableColumn id="159" xr3:uid="{F5F40E30-9715-1F48-AEE5-853501E9392F}" name="10C" dataDxfId="39"/>
    <tableColumn id="160" xr3:uid="{9ED53CDF-5C45-CE4D-824B-D19E9BF98101}" name="10D" dataDxfId="38"/>
    <tableColumn id="161" xr3:uid="{2EC12612-FA69-0F41-B7BF-960576B5DA46}" name="10E" dataDxfId="37"/>
    <tableColumn id="162" xr3:uid="{A01A560A-A554-254A-8A97-F599E109C012}" name="10F" dataDxfId="36"/>
    <tableColumn id="163" xr3:uid="{7FBF9881-0490-5E40-885C-2E8E3AA69C92}" name="10G" dataDxfId="35"/>
    <tableColumn id="164" xr3:uid="{1BC82A05-F6BD-2F41-ADC0-80436A84E9D1}" name="10H" dataDxfId="34"/>
    <tableColumn id="165" xr3:uid="{500E2124-BBED-F747-AFC2-068CEFEC593B}" name="11A" dataDxfId="33"/>
    <tableColumn id="166" xr3:uid="{AB060971-ABB1-4648-861C-629B0C47C062}" name="11A1" dataDxfId="32"/>
    <tableColumn id="167" xr3:uid="{225DDAEC-2436-9F4A-A48D-45E9C9C9ED0A}" name="11A2" dataDxfId="31"/>
    <tableColumn id="168" xr3:uid="{4D4528F1-4AF4-6549-918A-C202CAC908BA}" name="11B" dataDxfId="30"/>
    <tableColumn id="169" xr3:uid="{8C4FC4A1-20B1-0448-91C0-47A7AFCFEDAB}" name="11C" dataDxfId="29"/>
    <tableColumn id="170" xr3:uid="{488E7D3F-9524-E24D-975D-9EFF15CDF162}" name="11D" dataDxfId="28"/>
    <tableColumn id="171" xr3:uid="{BA4330F4-71A1-D74F-8F72-8D32B4E7E66B}" name="11E" dataDxfId="27"/>
    <tableColumn id="172" xr3:uid="{FBD54CF0-2739-EF46-AF07-766E05EDD8C5}" name="11F" dataDxfId="26"/>
    <tableColumn id="173" xr3:uid="{2ED169BD-9076-4140-8E91-EFE97A9F3265}" name="11G" dataDxfId="25"/>
    <tableColumn id="174" xr3:uid="{6F10EFA4-7B54-4340-808C-510E112E45A7}" name="11H" dataDxfId="24"/>
    <tableColumn id="175" xr3:uid="{50A8709D-FE4B-0943-997A-587CA11B6995}" name="11I" dataDxfId="23"/>
    <tableColumn id="176" xr3:uid="{1B9B66C2-0E20-0C47-AD29-373BB8BC772E}" name="12A" dataDxfId="22"/>
    <tableColumn id="177" xr3:uid="{BFA45BD5-5141-484B-B50D-318519CEF2B0}" name="12A1" dataDxfId="21"/>
    <tableColumn id="178" xr3:uid="{4F46222A-26CE-8246-9BEC-04896481CF0F}" name="12A2" dataDxfId="20"/>
    <tableColumn id="179" xr3:uid="{03DC3FE6-7A6B-B048-865B-4E43081EED3F}" name="12B" dataDxfId="19"/>
    <tableColumn id="180" xr3:uid="{38B6BE36-471C-6F43-A34E-C25BEA60D755}" name="12C" dataDxfId="18"/>
    <tableColumn id="119" xr3:uid="{A95B5E2B-0B00-2F43-9125-8B8A183AC58D}" name="12D" dataDxfId="17"/>
    <tableColumn id="182" xr3:uid="{F1F6F5B2-2B08-2B4A-91BE-3975DB9EDD64}" name="13A" dataDxfId="16"/>
    <tableColumn id="183" xr3:uid="{936A2591-E740-1740-A2A7-7DF8938352C8}" name="13B" dataDxfId="15"/>
    <tableColumn id="184" xr3:uid="{739E8153-C4B6-8441-93BC-7AEEADA21BA2}" name="13C" dataDxfId="14"/>
    <tableColumn id="185" xr3:uid="{D16AA099-E4AD-F543-A848-7E1F42633E06}" name="13D" dataDxfId="13"/>
    <tableColumn id="186" xr3:uid="{ECE9D931-4AD8-6D43-AFDA-EB1DF867D392}" name="13E" dataDxfId="12"/>
    <tableColumn id="187" xr3:uid="{BEB8F26A-2779-E647-BB00-D1ED42F82E8E}" name="13F" dataDxfId="11"/>
    <tableColumn id="188" xr3:uid="{A4507434-7FA9-A344-9355-45BE199A407D}" name="13G" dataDxfId="10"/>
    <tableColumn id="189" xr3:uid="{CD9D4390-7091-FE4C-A89E-D58B50F28C3D}" name="13H" dataDxfId="9"/>
    <tableColumn id="190" xr3:uid="{4E9FB34D-38A3-8046-8E2F-59293DAE8945}" name="13I" dataDxfId="8"/>
    <tableColumn id="191" xr3:uid="{A82F65A4-5D81-F840-B8B9-C3F7DB96B88A}" name="13J" dataDxfId="7"/>
    <tableColumn id="192" xr3:uid="{EAE52F59-58C5-AD4B-9B54-4AF25DBD0549}" name="13K" dataDxfId="6"/>
    <tableColumn id="193" xr3:uid="{C2358442-93FA-5546-9166-06758ED22FF8}" name="13L" dataDxfId="5"/>
    <tableColumn id="194" xr3:uid="{F7DFF1B3-0A4E-CA41-B97A-72504C8CC5F3}" name="13M" dataDxfId="4"/>
    <tableColumn id="195" xr3:uid="{6188C761-BEFD-974F-B635-EE3974450351}" name="13N" dataDxfId="3"/>
    <tableColumn id="196" xr3:uid="{0D02618C-E879-4043-8B1F-EC028FFE8455}" name="13O" dataDxfId="2"/>
    <tableColumn id="197" xr3:uid="{6F252B45-F5A4-0843-BC01-D7D69D4D7560}" name="13P" dataDxfId="1"/>
    <tableColumn id="198" xr3:uid="{83C84995-5D89-9247-8D1C-2BA34E039B06}" name="13Q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A3593-94F6-6545-B028-AC9E10DDF546}">
  <dimension ref="A1:HO1048522"/>
  <sheetViews>
    <sheetView tabSelected="1" topLeftCell="B1" zoomScale="82" zoomScaleNormal="85" workbookViewId="0">
      <pane ySplit="3" topLeftCell="A136" activePane="bottomLeft" state="frozen"/>
      <selection pane="bottomLeft" activeCell="J182" sqref="J182"/>
    </sheetView>
  </sheetViews>
  <sheetFormatPr baseColWidth="10" defaultColWidth="8.83203125" defaultRowHeight="15" x14ac:dyDescent="0.2"/>
  <cols>
    <col min="1" max="1" width="36" style="56" customWidth="1"/>
    <col min="2" max="2" width="17.83203125" style="56" customWidth="1"/>
    <col min="3" max="3" width="21" style="56" customWidth="1"/>
    <col min="4" max="4" width="12.83203125" style="56" customWidth="1"/>
    <col min="5" max="5" width="16.83203125" style="56" bestFit="1" customWidth="1"/>
    <col min="6" max="6" width="16.83203125" style="56" customWidth="1"/>
    <col min="7" max="7" width="19.1640625" style="59" customWidth="1"/>
    <col min="8" max="12" width="11.33203125" customWidth="1"/>
    <col min="13" max="13" width="22.33203125" customWidth="1"/>
    <col min="14" max="14" width="24.5" customWidth="1"/>
    <col min="15" max="15" width="14.1640625" customWidth="1"/>
    <col min="16" max="16" width="23.33203125" customWidth="1"/>
    <col min="17" max="17" width="22.83203125" customWidth="1"/>
    <col min="18" max="18" width="24.5" customWidth="1"/>
    <col min="19" max="19" width="23.33203125" bestFit="1" customWidth="1"/>
    <col min="20" max="20" width="15" bestFit="1" customWidth="1"/>
    <col min="21" max="21" width="23.5" bestFit="1" customWidth="1"/>
    <col min="22" max="22" width="22.1640625" customWidth="1"/>
    <col min="23" max="23" width="19.83203125" bestFit="1" customWidth="1"/>
    <col min="24" max="24" width="15.5" customWidth="1"/>
    <col min="25" max="25" width="23.33203125" style="59" customWidth="1"/>
    <col min="26" max="26" width="23" customWidth="1"/>
    <col min="27" max="27" width="25.33203125" customWidth="1"/>
    <col min="28" max="28" width="22.1640625" customWidth="1"/>
    <col min="29" max="29" width="32" customWidth="1"/>
    <col min="30" max="33" width="19.5" customWidth="1"/>
    <col min="34" max="34" width="29.83203125" customWidth="1"/>
    <col min="35" max="35" width="29" customWidth="1"/>
    <col min="36" max="36" width="33.5" customWidth="1"/>
    <col min="37" max="37" width="19" customWidth="1"/>
    <col min="38" max="38" width="15.5" customWidth="1"/>
    <col min="39" max="39" width="32.83203125" customWidth="1"/>
    <col min="40" max="40" width="36" customWidth="1"/>
    <col min="42" max="42" width="28.5" bestFit="1" customWidth="1"/>
    <col min="43" max="43" width="25.33203125" bestFit="1" customWidth="1"/>
    <col min="44" max="44" width="27.33203125" bestFit="1" customWidth="1"/>
    <col min="45" max="45" width="21" bestFit="1" customWidth="1"/>
    <col min="46" max="46" width="20.5" style="59" bestFit="1" customWidth="1"/>
    <col min="47" max="47" width="41.5" customWidth="1"/>
    <col min="48" max="48" width="13.5" customWidth="1"/>
    <col min="49" max="49" width="13.5" bestFit="1" customWidth="1"/>
    <col min="50" max="50" width="15.33203125" bestFit="1" customWidth="1"/>
    <col min="51" max="51" width="22.33203125" customWidth="1"/>
    <col min="52" max="52" width="26.33203125" customWidth="1"/>
    <col min="53" max="53" width="26.1640625" customWidth="1"/>
    <col min="54" max="54" width="29.5" customWidth="1"/>
    <col min="55" max="55" width="22.5" customWidth="1"/>
    <col min="56" max="56" width="29.1640625" bestFit="1" customWidth="1"/>
    <col min="57" max="57" width="8.83203125" style="59"/>
    <col min="64" max="64" width="24.5" customWidth="1"/>
    <col min="65" max="65" width="35.5" customWidth="1"/>
    <col min="66" max="66" width="25.33203125" bestFit="1" customWidth="1"/>
    <col min="67" max="67" width="15.5" customWidth="1"/>
    <col min="69" max="69" width="8.83203125" style="59"/>
    <col min="72" max="72" width="18" customWidth="1"/>
    <col min="73" max="73" width="32.5" bestFit="1" customWidth="1"/>
    <col min="74" max="74" width="29" bestFit="1" customWidth="1"/>
    <col min="76" max="76" width="30.1640625" bestFit="1" customWidth="1"/>
    <col min="77" max="77" width="14.6640625" bestFit="1" customWidth="1"/>
    <col min="78" max="78" width="15.1640625" bestFit="1" customWidth="1"/>
    <col min="79" max="79" width="18.33203125" bestFit="1" customWidth="1"/>
    <col min="80" max="80" width="10" customWidth="1"/>
    <col min="81" max="81" width="43.6640625" customWidth="1"/>
    <col min="82" max="82" width="35.33203125" bestFit="1" customWidth="1"/>
    <col min="83" max="83" width="18.6640625" bestFit="1" customWidth="1"/>
    <col min="84" max="84" width="17.5" bestFit="1" customWidth="1"/>
    <col min="85" max="85" width="14.6640625" bestFit="1" customWidth="1"/>
    <col min="86" max="86" width="27.6640625" customWidth="1"/>
    <col min="87" max="87" width="28.83203125" customWidth="1"/>
    <col min="88" max="88" width="27.1640625" customWidth="1"/>
    <col min="89" max="89" width="23.5" style="59" customWidth="1"/>
    <col min="93" max="93" width="29.5" bestFit="1" customWidth="1"/>
    <col min="94" max="94" width="55.6640625" customWidth="1"/>
    <col min="95" max="95" width="24.33203125" bestFit="1" customWidth="1"/>
    <col min="96" max="96" width="28.83203125" bestFit="1" customWidth="1"/>
    <col min="97" max="97" width="28.83203125" style="61" customWidth="1"/>
    <col min="98" max="98" width="25.6640625" bestFit="1" customWidth="1"/>
    <col min="99" max="99" width="40.1640625" bestFit="1" customWidth="1"/>
    <col min="100" max="100" width="29.33203125" bestFit="1" customWidth="1"/>
    <col min="101" max="101" width="44.1640625" style="59" bestFit="1" customWidth="1"/>
    <col min="102" max="102" width="15" bestFit="1" customWidth="1"/>
    <col min="103" max="103" width="14" customWidth="1"/>
    <col min="104" max="104" width="18.1640625" bestFit="1" customWidth="1"/>
    <col min="105" max="105" width="10.6640625" bestFit="1" customWidth="1"/>
    <col min="106" max="106" width="16.83203125" bestFit="1" customWidth="1"/>
    <col min="107" max="107" width="22.1640625" bestFit="1" customWidth="1"/>
    <col min="108" max="108" width="22.83203125" customWidth="1"/>
    <col min="109" max="109" width="13" bestFit="1" customWidth="1"/>
    <col min="110" max="110" width="14.1640625" bestFit="1" customWidth="1"/>
    <col min="111" max="111" width="24.33203125" customWidth="1"/>
    <col min="112" max="112" width="15.1640625" customWidth="1"/>
    <col min="113" max="113" width="30.6640625" bestFit="1" customWidth="1"/>
    <col min="114" max="114" width="12.1640625" bestFit="1" customWidth="1"/>
    <col min="115" max="115" width="31.33203125" customWidth="1"/>
    <col min="117" max="117" width="13" bestFit="1" customWidth="1"/>
    <col min="118" max="118" width="13.6640625" bestFit="1" customWidth="1"/>
    <col min="119" max="119" width="9.5" customWidth="1"/>
    <col min="120" max="120" width="12.33203125" customWidth="1"/>
    <col min="121" max="121" width="17.33203125" customWidth="1"/>
    <col min="123" max="123" width="15.83203125" customWidth="1"/>
    <col min="124" max="124" width="39" customWidth="1"/>
    <col min="125" max="126" width="17.83203125" customWidth="1"/>
    <col min="127" max="127" width="25.6640625" customWidth="1"/>
    <col min="128" max="131" width="18.5" customWidth="1"/>
    <col min="132" max="132" width="22.5" customWidth="1"/>
    <col min="133" max="133" width="20.33203125" customWidth="1"/>
    <col min="134" max="134" width="23.1640625" customWidth="1"/>
    <col min="135" max="135" width="23" customWidth="1"/>
    <col min="136" max="136" width="30.33203125" customWidth="1"/>
    <col min="137" max="137" width="16" bestFit="1" customWidth="1"/>
    <col min="138" max="138" width="12.33203125" bestFit="1" customWidth="1"/>
    <col min="139" max="139" width="11.6640625" bestFit="1" customWidth="1"/>
    <col min="140" max="140" width="14.6640625" customWidth="1"/>
    <col min="141" max="141" width="24" bestFit="1" customWidth="1"/>
    <col min="142" max="142" width="26.83203125" style="59" bestFit="1" customWidth="1"/>
    <col min="143" max="143" width="22.1640625" bestFit="1" customWidth="1"/>
    <col min="144" max="144" width="20.33203125" bestFit="1" customWidth="1"/>
    <col min="147" max="147" width="18.83203125" bestFit="1" customWidth="1"/>
    <col min="148" max="148" width="19.6640625" customWidth="1"/>
    <col min="149" max="149" width="13.1640625" bestFit="1" customWidth="1"/>
    <col min="150" max="150" width="12.33203125" customWidth="1"/>
    <col min="151" max="151" width="30.6640625" customWidth="1"/>
    <col min="152" max="152" width="22.33203125" bestFit="1" customWidth="1"/>
    <col min="153" max="153" width="19.83203125" style="59" bestFit="1" customWidth="1"/>
    <col min="154" max="154" width="17.33203125" bestFit="1" customWidth="1"/>
    <col min="155" max="155" width="19.33203125" bestFit="1" customWidth="1"/>
    <col min="157" max="157" width="40.5" style="59" bestFit="1" customWidth="1"/>
    <col min="158" max="158" width="18.1640625" bestFit="1" customWidth="1"/>
    <col min="159" max="159" width="17.6640625" bestFit="1" customWidth="1"/>
    <col min="160" max="160" width="16.5" bestFit="1" customWidth="1"/>
    <col min="161" max="161" width="15.83203125" bestFit="1" customWidth="1"/>
    <col min="164" max="164" width="13.1640625" bestFit="1" customWidth="1"/>
    <col min="165" max="165" width="13.5" style="59" customWidth="1"/>
    <col min="166" max="166" width="25.5" customWidth="1"/>
    <col min="167" max="167" width="20.5" customWidth="1"/>
    <col min="169" max="169" width="18.33203125" customWidth="1"/>
    <col min="170" max="170" width="27.33203125" customWidth="1"/>
    <col min="171" max="171" width="13.33203125" bestFit="1" customWidth="1"/>
    <col min="172" max="174" width="31.33203125" customWidth="1"/>
    <col min="175" max="175" width="18.5" customWidth="1"/>
    <col min="176" max="176" width="18.5" style="59" customWidth="1"/>
    <col min="177" max="177" width="19.83203125" customWidth="1"/>
    <col min="178" max="178" width="24.1640625" customWidth="1"/>
    <col min="179" max="179" width="25.1640625" customWidth="1"/>
    <col min="180" max="180" width="14" bestFit="1" customWidth="1"/>
    <col min="181" max="181" width="25.1640625" bestFit="1" customWidth="1"/>
    <col min="182" max="182" width="16.33203125" style="59" bestFit="1" customWidth="1"/>
    <col min="184" max="184" width="24.33203125" bestFit="1" customWidth="1"/>
    <col min="185" max="185" width="18.6640625" bestFit="1" customWidth="1"/>
    <col min="186" max="186" width="27.33203125" bestFit="1" customWidth="1"/>
    <col min="187" max="187" width="25.1640625" bestFit="1" customWidth="1"/>
    <col min="188" max="188" width="26.33203125" bestFit="1" customWidth="1"/>
    <col min="189" max="189" width="20.83203125" bestFit="1" customWidth="1"/>
    <col min="190" max="190" width="19.83203125" bestFit="1" customWidth="1"/>
    <col min="191" max="191" width="18.5" bestFit="1" customWidth="1"/>
    <col min="192" max="192" width="19.33203125" bestFit="1" customWidth="1"/>
    <col min="193" max="193" width="17" bestFit="1" customWidth="1"/>
    <col min="194" max="194" width="19.33203125" bestFit="1" customWidth="1"/>
    <col min="195" max="195" width="22" bestFit="1" customWidth="1"/>
    <col min="196" max="196" width="15.1640625" bestFit="1" customWidth="1"/>
    <col min="197" max="197" width="14.83203125" bestFit="1" customWidth="1"/>
    <col min="198" max="198" width="31.33203125" bestFit="1" customWidth="1"/>
    <col min="199" max="199" width="15.6640625" bestFit="1" customWidth="1"/>
    <col min="200" max="200" width="10.5" bestFit="1" customWidth="1"/>
    <col min="201" max="201" width="17.33203125" bestFit="1" customWidth="1"/>
    <col min="202" max="202" width="12.83203125" bestFit="1" customWidth="1"/>
    <col min="203" max="203" width="14.33203125" bestFit="1" customWidth="1"/>
    <col min="204" max="204" width="20.33203125" bestFit="1" customWidth="1"/>
    <col min="205" max="205" width="23" bestFit="1" customWidth="1"/>
    <col min="206" max="206" width="34.33203125" bestFit="1" customWidth="1"/>
    <col min="207" max="210" width="34.33203125" customWidth="1"/>
    <col min="211" max="211" width="17" bestFit="1" customWidth="1"/>
    <col min="212" max="212" width="25" bestFit="1" customWidth="1"/>
    <col min="213" max="213" width="20.6640625" bestFit="1" customWidth="1"/>
    <col min="214" max="214" width="18.33203125" bestFit="1" customWidth="1"/>
    <col min="215" max="215" width="13.5" bestFit="1" customWidth="1"/>
    <col min="216" max="216" width="14" bestFit="1" customWidth="1"/>
    <col min="217" max="219" width="14" customWidth="1"/>
    <col min="220" max="220" width="13.5" bestFit="1" customWidth="1"/>
    <col min="221" max="222" width="13.5" customWidth="1"/>
    <col min="223" max="223" width="19.5" bestFit="1" customWidth="1"/>
    <col min="224" max="224" width="19.33203125" customWidth="1"/>
  </cols>
  <sheetData>
    <row r="1" spans="1:198" s="13" customFormat="1" ht="38" customHeight="1" x14ac:dyDescent="0.2">
      <c r="A1" s="1" t="s">
        <v>0</v>
      </c>
      <c r="B1" s="2" t="str">
        <f>"Fully  Mapped: "&amp;COUNTIF(F4:F166,"Mapped")</f>
        <v>Fully  Mapped: 114</v>
      </c>
      <c r="C1" s="3" t="str">
        <f>"Partially Mapped: "&amp;COUNTIF(F4:F166,"Partial")</f>
        <v>Partially Mapped: 49</v>
      </c>
      <c r="D1" s="4" t="str">
        <f>"Unmapped: "&amp;219-COUNTIF(F4:F166,"Mapped")-COUNTIF(F4:F166,"Partial")</f>
        <v>Unmapped: 56</v>
      </c>
      <c r="E1" s="5"/>
      <c r="F1" s="5"/>
      <c r="G1" s="6" t="s">
        <v>1</v>
      </c>
      <c r="H1" s="7" t="s">
        <v>2</v>
      </c>
      <c r="I1" s="7" t="s">
        <v>3</v>
      </c>
      <c r="J1" s="7" t="s">
        <v>4</v>
      </c>
      <c r="K1" s="7" t="s">
        <v>5</v>
      </c>
      <c r="L1" s="7" t="s">
        <v>6</v>
      </c>
      <c r="M1" s="7" t="s">
        <v>7</v>
      </c>
      <c r="N1" s="7" t="s">
        <v>8</v>
      </c>
      <c r="O1" s="7"/>
      <c r="P1" s="7" t="s">
        <v>9</v>
      </c>
      <c r="Q1" s="7" t="s">
        <v>10</v>
      </c>
      <c r="R1" s="7" t="s">
        <v>11</v>
      </c>
      <c r="S1" s="7"/>
      <c r="T1" s="7"/>
      <c r="U1" s="7"/>
      <c r="V1" s="7" t="s">
        <v>12</v>
      </c>
      <c r="W1" s="7" t="s">
        <v>13</v>
      </c>
      <c r="X1" s="7"/>
      <c r="Y1" s="6" t="s">
        <v>14</v>
      </c>
      <c r="Z1" s="7" t="s">
        <v>15</v>
      </c>
      <c r="AA1" s="7"/>
      <c r="AB1" s="7" t="s">
        <v>16</v>
      </c>
      <c r="AC1" s="7" t="s">
        <v>17</v>
      </c>
      <c r="AD1" s="7" t="s">
        <v>18</v>
      </c>
      <c r="AE1" s="7"/>
      <c r="AF1" s="7"/>
      <c r="AG1" s="7"/>
      <c r="AH1" s="7" t="s">
        <v>19</v>
      </c>
      <c r="AI1" s="7"/>
      <c r="AJ1" s="7" t="s">
        <v>20</v>
      </c>
      <c r="AK1" s="7" t="s">
        <v>21</v>
      </c>
      <c r="AL1" s="7"/>
      <c r="AM1" s="7"/>
      <c r="AN1" s="7" t="s">
        <v>22</v>
      </c>
      <c r="AO1" s="7"/>
      <c r="AP1" s="7" t="s">
        <v>23</v>
      </c>
      <c r="AQ1" s="7" t="s">
        <v>24</v>
      </c>
      <c r="AR1" s="7" t="s">
        <v>25</v>
      </c>
      <c r="AS1" s="7" t="s">
        <v>26</v>
      </c>
      <c r="AT1" s="6" t="s">
        <v>27</v>
      </c>
      <c r="AU1" s="7" t="s">
        <v>28</v>
      </c>
      <c r="AV1" s="7" t="s">
        <v>29</v>
      </c>
      <c r="AW1" s="7" t="s">
        <v>30</v>
      </c>
      <c r="AX1" s="8" t="s">
        <v>31</v>
      </c>
      <c r="AY1" s="7" t="s">
        <v>32</v>
      </c>
      <c r="AZ1" s="7" t="s">
        <v>33</v>
      </c>
      <c r="BA1" s="7"/>
      <c r="BB1" s="7" t="s">
        <v>34</v>
      </c>
      <c r="BC1" s="7" t="s">
        <v>35</v>
      </c>
      <c r="BD1" s="7" t="s">
        <v>36</v>
      </c>
      <c r="BE1" s="6" t="s">
        <v>37</v>
      </c>
      <c r="BF1" s="7" t="s">
        <v>38</v>
      </c>
      <c r="BG1" s="7"/>
      <c r="BH1" s="7" t="s">
        <v>39</v>
      </c>
      <c r="BI1" s="7" t="s">
        <v>40</v>
      </c>
      <c r="BJ1" s="7" t="s">
        <v>41</v>
      </c>
      <c r="BK1" s="7" t="s">
        <v>42</v>
      </c>
      <c r="BL1" s="7"/>
      <c r="BM1" s="7"/>
      <c r="BN1" s="9"/>
      <c r="BO1" s="7" t="s">
        <v>43</v>
      </c>
      <c r="BP1" s="7" t="s">
        <v>44</v>
      </c>
      <c r="BQ1" s="10"/>
      <c r="BR1" s="7" t="s">
        <v>45</v>
      </c>
      <c r="BS1" s="7"/>
      <c r="BT1" s="7" t="s">
        <v>46</v>
      </c>
      <c r="BU1" s="7" t="s">
        <v>47</v>
      </c>
      <c r="BV1" s="7"/>
      <c r="BW1" s="7" t="s">
        <v>48</v>
      </c>
      <c r="BX1" s="7" t="s">
        <v>49</v>
      </c>
      <c r="BY1" s="7" t="s">
        <v>50</v>
      </c>
      <c r="BZ1" s="9" t="s">
        <v>51</v>
      </c>
      <c r="CA1" s="9"/>
      <c r="CB1" s="7" t="s">
        <v>52</v>
      </c>
      <c r="CC1" s="7" t="s">
        <v>53</v>
      </c>
      <c r="CD1" s="9" t="s">
        <v>54</v>
      </c>
      <c r="CE1" s="7" t="s">
        <v>55</v>
      </c>
      <c r="CF1" s="7"/>
      <c r="CG1" s="7" t="s">
        <v>56</v>
      </c>
      <c r="CH1" s="7"/>
      <c r="CI1" s="7"/>
      <c r="CJ1" s="7" t="s">
        <v>57</v>
      </c>
      <c r="CK1" s="6" t="s">
        <v>58</v>
      </c>
      <c r="CL1" s="7"/>
      <c r="CM1" s="7"/>
      <c r="CN1" s="7"/>
      <c r="CO1" s="7" t="s">
        <v>59</v>
      </c>
      <c r="CP1" s="7" t="s">
        <v>60</v>
      </c>
      <c r="CQ1" s="7"/>
      <c r="CR1" s="7" t="s">
        <v>61</v>
      </c>
      <c r="CS1" s="7"/>
      <c r="CT1" s="7" t="s">
        <v>62</v>
      </c>
      <c r="CU1" s="7" t="s">
        <v>63</v>
      </c>
      <c r="CV1" s="7" t="s">
        <v>64</v>
      </c>
      <c r="CW1" s="6" t="s">
        <v>65</v>
      </c>
      <c r="CX1" s="7" t="s">
        <v>66</v>
      </c>
      <c r="CY1" s="7"/>
      <c r="CZ1" s="7" t="s">
        <v>67</v>
      </c>
      <c r="DA1" s="7" t="s">
        <v>68</v>
      </c>
      <c r="DB1" s="7" t="s">
        <v>69</v>
      </c>
      <c r="DC1" s="7" t="s">
        <v>70</v>
      </c>
      <c r="DD1" s="7"/>
      <c r="DE1" s="7" t="s">
        <v>71</v>
      </c>
      <c r="DF1" s="7" t="s">
        <v>72</v>
      </c>
      <c r="DG1" s="7"/>
      <c r="DH1" s="7"/>
      <c r="DI1" s="7"/>
      <c r="DJ1" s="7" t="s">
        <v>73</v>
      </c>
      <c r="DK1" s="7" t="s">
        <v>74</v>
      </c>
      <c r="DL1" s="7" t="s">
        <v>75</v>
      </c>
      <c r="DM1" s="7" t="s">
        <v>76</v>
      </c>
      <c r="DN1" s="7" t="s">
        <v>77</v>
      </c>
      <c r="DO1" s="7" t="s">
        <v>78</v>
      </c>
      <c r="DP1" s="11"/>
      <c r="DQ1" s="7"/>
      <c r="DR1" s="7" t="s">
        <v>79</v>
      </c>
      <c r="DS1" s="7" t="s">
        <v>80</v>
      </c>
      <c r="DT1" s="7" t="s">
        <v>81</v>
      </c>
      <c r="DU1" s="7"/>
      <c r="DV1" s="7"/>
      <c r="DW1" s="7"/>
      <c r="DX1" s="7"/>
      <c r="DY1" s="7" t="s">
        <v>82</v>
      </c>
      <c r="DZ1" s="7"/>
      <c r="EA1" s="7"/>
      <c r="EB1" s="7" t="s">
        <v>83</v>
      </c>
      <c r="EC1" s="7" t="s">
        <v>84</v>
      </c>
      <c r="ED1" s="7"/>
      <c r="EE1" s="9"/>
      <c r="EF1" s="7"/>
      <c r="EG1" s="7"/>
      <c r="EH1" s="9"/>
      <c r="EI1" s="7"/>
      <c r="EJ1" s="7"/>
      <c r="EK1" s="7" t="s">
        <v>85</v>
      </c>
      <c r="EL1" s="6" t="s">
        <v>86</v>
      </c>
      <c r="EM1" s="7" t="s">
        <v>87</v>
      </c>
      <c r="EN1" s="7" t="s">
        <v>88</v>
      </c>
      <c r="EO1" s="7" t="s">
        <v>89</v>
      </c>
      <c r="EP1" s="7" t="s">
        <v>90</v>
      </c>
      <c r="EQ1" s="7"/>
      <c r="ER1" s="7" t="s">
        <v>91</v>
      </c>
      <c r="ES1" s="7"/>
      <c r="ET1" s="7"/>
      <c r="EU1" s="7"/>
      <c r="EV1" s="7"/>
      <c r="EW1" s="6" t="s">
        <v>92</v>
      </c>
      <c r="EX1" s="7" t="s">
        <v>93</v>
      </c>
      <c r="EY1" s="7" t="s">
        <v>94</v>
      </c>
      <c r="EZ1" s="7"/>
      <c r="FA1" s="10"/>
      <c r="FB1" s="9"/>
      <c r="FC1" s="9"/>
      <c r="FD1" s="9"/>
      <c r="FE1" s="9"/>
      <c r="FF1" s="9"/>
      <c r="FG1" s="9"/>
      <c r="FH1" s="9"/>
      <c r="FI1" s="6" t="s">
        <v>95</v>
      </c>
      <c r="FJ1" s="7"/>
      <c r="FK1" s="7"/>
      <c r="FL1" s="9"/>
      <c r="FM1" s="9"/>
      <c r="FN1" s="9"/>
      <c r="FO1" s="9"/>
      <c r="FP1" s="9"/>
      <c r="FQ1" s="9"/>
      <c r="FR1" s="9"/>
      <c r="FS1" s="9"/>
      <c r="FT1" s="6"/>
      <c r="FU1" s="7" t="s">
        <v>96</v>
      </c>
      <c r="FV1" s="9"/>
      <c r="FW1" s="9"/>
      <c r="FX1" s="9"/>
      <c r="FY1" s="7" t="s">
        <v>97</v>
      </c>
      <c r="FZ1" s="10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12"/>
    </row>
    <row r="2" spans="1:198" s="23" customFormat="1" ht="71" customHeight="1" x14ac:dyDescent="0.2">
      <c r="A2" s="14"/>
      <c r="B2" s="15"/>
      <c r="C2" s="15"/>
      <c r="D2" s="15"/>
      <c r="E2" s="15"/>
      <c r="F2" s="15"/>
      <c r="G2" s="16" t="s">
        <v>98</v>
      </c>
      <c r="H2" s="17" t="s">
        <v>99</v>
      </c>
      <c r="I2" s="17" t="s">
        <v>100</v>
      </c>
      <c r="J2" s="17" t="s">
        <v>101</v>
      </c>
      <c r="K2" s="17" t="s">
        <v>102</v>
      </c>
      <c r="L2" s="17" t="s">
        <v>103</v>
      </c>
      <c r="M2" s="17" t="s">
        <v>104</v>
      </c>
      <c r="N2" s="17" t="s">
        <v>105</v>
      </c>
      <c r="O2" s="17" t="s">
        <v>106</v>
      </c>
      <c r="P2" s="17" t="s">
        <v>107</v>
      </c>
      <c r="Q2" s="17" t="s">
        <v>108</v>
      </c>
      <c r="R2" s="17" t="s">
        <v>109</v>
      </c>
      <c r="S2" s="18" t="s">
        <v>110</v>
      </c>
      <c r="T2" s="17" t="s">
        <v>111</v>
      </c>
      <c r="U2" s="17" t="s">
        <v>112</v>
      </c>
      <c r="V2" s="17" t="s">
        <v>113</v>
      </c>
      <c r="W2" s="17" t="s">
        <v>114</v>
      </c>
      <c r="X2" s="17" t="s">
        <v>115</v>
      </c>
      <c r="Y2" s="16" t="s">
        <v>116</v>
      </c>
      <c r="Z2" s="17" t="s">
        <v>117</v>
      </c>
      <c r="AA2" s="17" t="s">
        <v>118</v>
      </c>
      <c r="AB2" s="17" t="s">
        <v>119</v>
      </c>
      <c r="AC2" s="17" t="s">
        <v>120</v>
      </c>
      <c r="AD2" s="17" t="s">
        <v>121</v>
      </c>
      <c r="AE2" s="17" t="s">
        <v>122</v>
      </c>
      <c r="AF2" s="17" t="s">
        <v>123</v>
      </c>
      <c r="AG2" s="17" t="s">
        <v>124</v>
      </c>
      <c r="AH2" s="17" t="s">
        <v>125</v>
      </c>
      <c r="AI2" s="17" t="s">
        <v>126</v>
      </c>
      <c r="AJ2" s="17" t="s">
        <v>127</v>
      </c>
      <c r="AK2" s="17" t="s">
        <v>128</v>
      </c>
      <c r="AL2" s="17" t="s">
        <v>129</v>
      </c>
      <c r="AM2" s="17" t="s">
        <v>130</v>
      </c>
      <c r="AN2" s="17" t="s">
        <v>131</v>
      </c>
      <c r="AO2" s="17" t="s">
        <v>132</v>
      </c>
      <c r="AP2" s="17" t="s">
        <v>133</v>
      </c>
      <c r="AQ2" s="17" t="s">
        <v>134</v>
      </c>
      <c r="AR2" s="17" t="s">
        <v>135</v>
      </c>
      <c r="AS2" s="17" t="s">
        <v>136</v>
      </c>
      <c r="AT2" s="16" t="s">
        <v>137</v>
      </c>
      <c r="AU2" s="17" t="s">
        <v>138</v>
      </c>
      <c r="AV2" s="17" t="s">
        <v>139</v>
      </c>
      <c r="AW2" s="17" t="s">
        <v>140</v>
      </c>
      <c r="AX2" s="17" t="s">
        <v>141</v>
      </c>
      <c r="AY2" s="17" t="s">
        <v>142</v>
      </c>
      <c r="AZ2" s="17" t="s">
        <v>143</v>
      </c>
      <c r="BA2" s="17" t="s">
        <v>144</v>
      </c>
      <c r="BB2" s="17" t="s">
        <v>145</v>
      </c>
      <c r="BC2" s="17" t="s">
        <v>146</v>
      </c>
      <c r="BD2" s="17" t="s">
        <v>147</v>
      </c>
      <c r="BE2" s="16" t="s">
        <v>148</v>
      </c>
      <c r="BF2" s="17" t="s">
        <v>149</v>
      </c>
      <c r="BG2" s="17" t="s">
        <v>150</v>
      </c>
      <c r="BH2" s="17" t="s">
        <v>151</v>
      </c>
      <c r="BI2" s="17" t="s">
        <v>152</v>
      </c>
      <c r="BJ2" s="17" t="s">
        <v>153</v>
      </c>
      <c r="BK2" s="17" t="s">
        <v>154</v>
      </c>
      <c r="BL2" s="19" t="s">
        <v>155</v>
      </c>
      <c r="BM2" s="17" t="s">
        <v>156</v>
      </c>
      <c r="BN2" s="18" t="s">
        <v>157</v>
      </c>
      <c r="BO2" s="17" t="s">
        <v>158</v>
      </c>
      <c r="BP2" s="17" t="s">
        <v>159</v>
      </c>
      <c r="BQ2" s="16" t="s">
        <v>160</v>
      </c>
      <c r="BR2" s="17" t="s">
        <v>161</v>
      </c>
      <c r="BS2" s="18" t="s">
        <v>162</v>
      </c>
      <c r="BT2" s="17" t="s">
        <v>163</v>
      </c>
      <c r="BU2" s="17" t="s">
        <v>164</v>
      </c>
      <c r="BV2" s="17" t="s">
        <v>165</v>
      </c>
      <c r="BW2" s="17" t="s">
        <v>166</v>
      </c>
      <c r="BX2" s="17" t="s">
        <v>167</v>
      </c>
      <c r="BY2" s="17" t="s">
        <v>168</v>
      </c>
      <c r="BZ2" s="17" t="s">
        <v>169</v>
      </c>
      <c r="CA2" s="17" t="s">
        <v>170</v>
      </c>
      <c r="CB2" s="17" t="s">
        <v>171</v>
      </c>
      <c r="CC2" s="17" t="s">
        <v>172</v>
      </c>
      <c r="CD2" s="17" t="s">
        <v>173</v>
      </c>
      <c r="CE2" s="17" t="s">
        <v>174</v>
      </c>
      <c r="CF2" s="17" t="s">
        <v>175</v>
      </c>
      <c r="CG2" s="17" t="s">
        <v>176</v>
      </c>
      <c r="CH2" s="18" t="s">
        <v>177</v>
      </c>
      <c r="CI2" s="18" t="s">
        <v>178</v>
      </c>
      <c r="CJ2" s="17" t="s">
        <v>179</v>
      </c>
      <c r="CK2" s="16" t="s">
        <v>180</v>
      </c>
      <c r="CL2" s="17" t="s">
        <v>181</v>
      </c>
      <c r="CM2" s="17" t="s">
        <v>182</v>
      </c>
      <c r="CN2" s="17" t="s">
        <v>183</v>
      </c>
      <c r="CO2" s="17" t="s">
        <v>184</v>
      </c>
      <c r="CP2" s="19" t="s">
        <v>185</v>
      </c>
      <c r="CQ2" s="20" t="s">
        <v>186</v>
      </c>
      <c r="CR2" s="17" t="s">
        <v>187</v>
      </c>
      <c r="CS2" s="17" t="s">
        <v>188</v>
      </c>
      <c r="CT2" s="17" t="s">
        <v>189</v>
      </c>
      <c r="CU2" s="17" t="s">
        <v>190</v>
      </c>
      <c r="CV2" s="17" t="s">
        <v>191</v>
      </c>
      <c r="CW2" s="16" t="s">
        <v>192</v>
      </c>
      <c r="CX2" s="17" t="s">
        <v>193</v>
      </c>
      <c r="CY2" s="17" t="s">
        <v>194</v>
      </c>
      <c r="CZ2" s="17" t="s">
        <v>195</v>
      </c>
      <c r="DA2" s="17" t="s">
        <v>196</v>
      </c>
      <c r="DB2" s="17" t="s">
        <v>197</v>
      </c>
      <c r="DC2" s="17" t="s">
        <v>198</v>
      </c>
      <c r="DD2" s="17" t="s">
        <v>199</v>
      </c>
      <c r="DE2" s="17" t="s">
        <v>200</v>
      </c>
      <c r="DF2" s="17" t="s">
        <v>201</v>
      </c>
      <c r="DG2" s="17" t="s">
        <v>202</v>
      </c>
      <c r="DH2" s="17" t="s">
        <v>203</v>
      </c>
      <c r="DI2" s="17" t="s">
        <v>204</v>
      </c>
      <c r="DJ2" s="17" t="s">
        <v>205</v>
      </c>
      <c r="DK2" s="17" t="s">
        <v>206</v>
      </c>
      <c r="DL2" s="17" t="s">
        <v>207</v>
      </c>
      <c r="DM2" s="17" t="s">
        <v>208</v>
      </c>
      <c r="DN2" s="17" t="s">
        <v>209</v>
      </c>
      <c r="DO2" s="17" t="s">
        <v>210</v>
      </c>
      <c r="DP2" s="17" t="s">
        <v>211</v>
      </c>
      <c r="DQ2" s="17" t="s">
        <v>212</v>
      </c>
      <c r="DR2" s="17" t="s">
        <v>213</v>
      </c>
      <c r="DS2" s="17" t="s">
        <v>214</v>
      </c>
      <c r="DT2" s="18" t="s">
        <v>215</v>
      </c>
      <c r="DU2" s="17" t="s">
        <v>216</v>
      </c>
      <c r="DV2" s="17" t="s">
        <v>217</v>
      </c>
      <c r="DW2" s="17" t="s">
        <v>218</v>
      </c>
      <c r="DX2" s="17" t="s">
        <v>219</v>
      </c>
      <c r="DY2" s="17" t="s">
        <v>220</v>
      </c>
      <c r="DZ2" s="17" t="s">
        <v>221</v>
      </c>
      <c r="EA2" s="17" t="s">
        <v>222</v>
      </c>
      <c r="EB2" s="17" t="s">
        <v>223</v>
      </c>
      <c r="EC2" s="17" t="s">
        <v>224</v>
      </c>
      <c r="ED2" s="17" t="s">
        <v>225</v>
      </c>
      <c r="EE2" s="17" t="s">
        <v>226</v>
      </c>
      <c r="EF2" s="17" t="s">
        <v>227</v>
      </c>
      <c r="EG2" s="17" t="s">
        <v>228</v>
      </c>
      <c r="EH2" s="17" t="s">
        <v>229</v>
      </c>
      <c r="EI2" s="17" t="s">
        <v>230</v>
      </c>
      <c r="EJ2" s="17" t="s">
        <v>231</v>
      </c>
      <c r="EK2" s="17" t="s">
        <v>232</v>
      </c>
      <c r="EL2" s="16" t="s">
        <v>233</v>
      </c>
      <c r="EM2" s="17" t="s">
        <v>234</v>
      </c>
      <c r="EN2" s="17" t="s">
        <v>235</v>
      </c>
      <c r="EO2" s="17" t="s">
        <v>236</v>
      </c>
      <c r="EP2" s="17" t="s">
        <v>237</v>
      </c>
      <c r="EQ2" s="17" t="s">
        <v>238</v>
      </c>
      <c r="ER2" s="17" t="s">
        <v>239</v>
      </c>
      <c r="ES2" s="17" t="s">
        <v>240</v>
      </c>
      <c r="ET2" s="17" t="s">
        <v>241</v>
      </c>
      <c r="EU2" s="17" t="s">
        <v>242</v>
      </c>
      <c r="EV2" s="17" t="s">
        <v>243</v>
      </c>
      <c r="EW2" s="16" t="s">
        <v>244</v>
      </c>
      <c r="EX2" s="17" t="s">
        <v>245</v>
      </c>
      <c r="EY2" s="17" t="s">
        <v>246</v>
      </c>
      <c r="EZ2" s="17" t="s">
        <v>247</v>
      </c>
      <c r="FA2" s="21" t="s">
        <v>248</v>
      </c>
      <c r="FB2" s="18" t="s">
        <v>249</v>
      </c>
      <c r="FC2" s="18" t="s">
        <v>250</v>
      </c>
      <c r="FD2" s="18" t="s">
        <v>251</v>
      </c>
      <c r="FE2" s="18" t="s">
        <v>252</v>
      </c>
      <c r="FF2" s="18" t="s">
        <v>253</v>
      </c>
      <c r="FG2" s="18" t="s">
        <v>254</v>
      </c>
      <c r="FH2" s="18" t="s">
        <v>255</v>
      </c>
      <c r="FI2" s="16" t="s">
        <v>256</v>
      </c>
      <c r="FJ2" s="17" t="s">
        <v>257</v>
      </c>
      <c r="FK2" s="17" t="s">
        <v>258</v>
      </c>
      <c r="FL2" s="18" t="s">
        <v>259</v>
      </c>
      <c r="FM2" s="18" t="s">
        <v>260</v>
      </c>
      <c r="FN2" s="18" t="s">
        <v>261</v>
      </c>
      <c r="FO2" s="18" t="s">
        <v>262</v>
      </c>
      <c r="FP2" s="18" t="s">
        <v>263</v>
      </c>
      <c r="FQ2" s="18" t="s">
        <v>264</v>
      </c>
      <c r="FR2" s="18" t="s">
        <v>265</v>
      </c>
      <c r="FS2" s="18" t="s">
        <v>266</v>
      </c>
      <c r="FT2" s="16" t="s">
        <v>267</v>
      </c>
      <c r="FU2" s="17" t="s">
        <v>268</v>
      </c>
      <c r="FV2" s="17" t="s">
        <v>269</v>
      </c>
      <c r="FW2" s="17" t="s">
        <v>270</v>
      </c>
      <c r="FX2" s="18" t="s">
        <v>271</v>
      </c>
      <c r="FY2" s="17" t="s">
        <v>272</v>
      </c>
      <c r="FZ2" s="21" t="s">
        <v>273</v>
      </c>
      <c r="GA2" s="18" t="s">
        <v>274</v>
      </c>
      <c r="GB2" s="18" t="s">
        <v>275</v>
      </c>
      <c r="GC2" s="18" t="s">
        <v>276</v>
      </c>
      <c r="GD2" s="18" t="s">
        <v>277</v>
      </c>
      <c r="GE2" s="18" t="s">
        <v>278</v>
      </c>
      <c r="GF2" s="18" t="s">
        <v>279</v>
      </c>
      <c r="GG2" s="18" t="s">
        <v>280</v>
      </c>
      <c r="GH2" s="18" t="s">
        <v>281</v>
      </c>
      <c r="GI2" s="18" t="s">
        <v>282</v>
      </c>
      <c r="GJ2" s="18" t="s">
        <v>283</v>
      </c>
      <c r="GK2" s="18" t="s">
        <v>284</v>
      </c>
      <c r="GL2" s="18" t="s">
        <v>285</v>
      </c>
      <c r="GM2" s="18" t="s">
        <v>286</v>
      </c>
      <c r="GN2" s="18" t="s">
        <v>287</v>
      </c>
      <c r="GO2" s="18" t="s">
        <v>288</v>
      </c>
      <c r="GP2" s="22" t="s">
        <v>289</v>
      </c>
    </row>
    <row r="3" spans="1:198" s="33" customFormat="1" ht="16" x14ac:dyDescent="0.2">
      <c r="A3" s="24" t="s">
        <v>290</v>
      </c>
      <c r="B3" s="25" t="s">
        <v>291</v>
      </c>
      <c r="C3" s="25" t="s">
        <v>292</v>
      </c>
      <c r="D3" s="25" t="s">
        <v>293</v>
      </c>
      <c r="E3" s="25" t="s">
        <v>294</v>
      </c>
      <c r="F3" s="25" t="s">
        <v>295</v>
      </c>
      <c r="G3" s="26" t="s">
        <v>296</v>
      </c>
      <c r="H3" s="25" t="s">
        <v>297</v>
      </c>
      <c r="I3" s="27" t="s">
        <v>298</v>
      </c>
      <c r="J3" s="27" t="s">
        <v>299</v>
      </c>
      <c r="K3" s="27" t="s">
        <v>300</v>
      </c>
      <c r="L3" s="27" t="s">
        <v>301</v>
      </c>
      <c r="M3" s="25" t="s">
        <v>302</v>
      </c>
      <c r="N3" s="25" t="s">
        <v>303</v>
      </c>
      <c r="O3" s="25" t="s">
        <v>304</v>
      </c>
      <c r="P3" s="25" t="s">
        <v>305</v>
      </c>
      <c r="Q3" s="25" t="s">
        <v>306</v>
      </c>
      <c r="R3" s="28" t="s">
        <v>307</v>
      </c>
      <c r="S3" s="27" t="s">
        <v>308</v>
      </c>
      <c r="T3" s="27" t="s">
        <v>309</v>
      </c>
      <c r="U3" s="27" t="s">
        <v>310</v>
      </c>
      <c r="V3" s="25" t="s">
        <v>311</v>
      </c>
      <c r="W3" s="25" t="s">
        <v>312</v>
      </c>
      <c r="X3" s="25" t="s">
        <v>313</v>
      </c>
      <c r="Y3" s="26" t="s">
        <v>314</v>
      </c>
      <c r="Z3" s="25" t="s">
        <v>315</v>
      </c>
      <c r="AA3" s="25" t="s">
        <v>316</v>
      </c>
      <c r="AB3" s="25" t="s">
        <v>317</v>
      </c>
      <c r="AC3" s="25" t="s">
        <v>318</v>
      </c>
      <c r="AD3" s="25" t="s">
        <v>319</v>
      </c>
      <c r="AE3" s="27" t="s">
        <v>320</v>
      </c>
      <c r="AF3" s="27" t="s">
        <v>321</v>
      </c>
      <c r="AG3" s="27" t="s">
        <v>322</v>
      </c>
      <c r="AH3" s="25" t="s">
        <v>323</v>
      </c>
      <c r="AI3" s="25" t="s">
        <v>324</v>
      </c>
      <c r="AJ3" s="25" t="s">
        <v>325</v>
      </c>
      <c r="AK3" s="25" t="s">
        <v>326</v>
      </c>
      <c r="AL3" s="28" t="s">
        <v>327</v>
      </c>
      <c r="AM3" s="28" t="s">
        <v>328</v>
      </c>
      <c r="AN3" s="28" t="s">
        <v>329</v>
      </c>
      <c r="AO3" s="29" t="s">
        <v>330</v>
      </c>
      <c r="AP3" s="29" t="s">
        <v>331</v>
      </c>
      <c r="AQ3" s="29" t="s">
        <v>332</v>
      </c>
      <c r="AR3" s="29" t="s">
        <v>333</v>
      </c>
      <c r="AS3" s="29" t="s">
        <v>334</v>
      </c>
      <c r="AT3" s="26" t="s">
        <v>335</v>
      </c>
      <c r="AU3" s="27" t="s">
        <v>336</v>
      </c>
      <c r="AV3" s="27" t="s">
        <v>337</v>
      </c>
      <c r="AW3" s="27" t="s">
        <v>338</v>
      </c>
      <c r="AX3" s="25" t="s">
        <v>339</v>
      </c>
      <c r="AY3" s="25" t="s">
        <v>340</v>
      </c>
      <c r="AZ3" s="25" t="s">
        <v>341</v>
      </c>
      <c r="BA3" s="27" t="s">
        <v>342</v>
      </c>
      <c r="BB3" s="25" t="s">
        <v>343</v>
      </c>
      <c r="BC3" s="27" t="s">
        <v>344</v>
      </c>
      <c r="BD3" s="25" t="s">
        <v>345</v>
      </c>
      <c r="BE3" s="26" t="s">
        <v>346</v>
      </c>
      <c r="BF3" s="25" t="s">
        <v>347</v>
      </c>
      <c r="BG3" s="25" t="s">
        <v>348</v>
      </c>
      <c r="BH3" s="25" t="s">
        <v>349</v>
      </c>
      <c r="BI3" s="25" t="s">
        <v>350</v>
      </c>
      <c r="BJ3" s="25" t="s">
        <v>351</v>
      </c>
      <c r="BK3" s="25" t="s">
        <v>352</v>
      </c>
      <c r="BL3" s="25" t="s">
        <v>353</v>
      </c>
      <c r="BM3" s="27" t="s">
        <v>354</v>
      </c>
      <c r="BN3" s="25" t="s">
        <v>355</v>
      </c>
      <c r="BO3" s="25" t="s">
        <v>356</v>
      </c>
      <c r="BP3" s="25" t="s">
        <v>357</v>
      </c>
      <c r="BQ3" s="30" t="s">
        <v>358</v>
      </c>
      <c r="BR3" s="27" t="s">
        <v>359</v>
      </c>
      <c r="BS3" s="27" t="s">
        <v>360</v>
      </c>
      <c r="BT3" s="27" t="s">
        <v>361</v>
      </c>
      <c r="BU3" s="27" t="s">
        <v>362</v>
      </c>
      <c r="BV3" s="27" t="s">
        <v>363</v>
      </c>
      <c r="BW3" s="27" t="s">
        <v>364</v>
      </c>
      <c r="BX3" s="27" t="s">
        <v>365</v>
      </c>
      <c r="BY3" s="27" t="s">
        <v>366</v>
      </c>
      <c r="BZ3" s="27" t="s">
        <v>367</v>
      </c>
      <c r="CA3" s="27" t="s">
        <v>368</v>
      </c>
      <c r="CB3" s="27" t="s">
        <v>369</v>
      </c>
      <c r="CC3" s="29" t="s">
        <v>370</v>
      </c>
      <c r="CD3" s="29" t="s">
        <v>371</v>
      </c>
      <c r="CE3" s="29" t="s">
        <v>372</v>
      </c>
      <c r="CF3" s="29" t="s">
        <v>373</v>
      </c>
      <c r="CG3" s="29" t="s">
        <v>374</v>
      </c>
      <c r="CH3" s="29" t="s">
        <v>375</v>
      </c>
      <c r="CI3" s="29" t="s">
        <v>376</v>
      </c>
      <c r="CJ3" s="25" t="s">
        <v>377</v>
      </c>
      <c r="CK3" s="26" t="s">
        <v>378</v>
      </c>
      <c r="CL3" s="27" t="s">
        <v>379</v>
      </c>
      <c r="CM3" s="27" t="s">
        <v>380</v>
      </c>
      <c r="CN3" s="25" t="s">
        <v>381</v>
      </c>
      <c r="CO3" s="25" t="s">
        <v>382</v>
      </c>
      <c r="CP3" s="25" t="s">
        <v>383</v>
      </c>
      <c r="CQ3" s="25" t="s">
        <v>384</v>
      </c>
      <c r="CR3" s="25" t="s">
        <v>385</v>
      </c>
      <c r="CS3" s="27" t="s">
        <v>386</v>
      </c>
      <c r="CT3" s="27" t="s">
        <v>387</v>
      </c>
      <c r="CU3" s="27" t="s">
        <v>388</v>
      </c>
      <c r="CV3" s="25" t="s">
        <v>389</v>
      </c>
      <c r="CW3" s="30" t="s">
        <v>390</v>
      </c>
      <c r="CX3" s="27" t="s">
        <v>391</v>
      </c>
      <c r="CY3" s="27" t="s">
        <v>392</v>
      </c>
      <c r="CZ3" s="27" t="s">
        <v>393</v>
      </c>
      <c r="DA3" s="27" t="s">
        <v>394</v>
      </c>
      <c r="DB3" s="29" t="s">
        <v>395</v>
      </c>
      <c r="DC3" s="29" t="s">
        <v>396</v>
      </c>
      <c r="DD3" s="29" t="s">
        <v>397</v>
      </c>
      <c r="DE3" s="27" t="s">
        <v>398</v>
      </c>
      <c r="DF3" s="27" t="s">
        <v>399</v>
      </c>
      <c r="DG3" s="27" t="s">
        <v>400</v>
      </c>
      <c r="DH3" s="27" t="s">
        <v>401</v>
      </c>
      <c r="DI3" s="27" t="s">
        <v>402</v>
      </c>
      <c r="DJ3" s="27" t="s">
        <v>403</v>
      </c>
      <c r="DK3" s="27" t="s">
        <v>404</v>
      </c>
      <c r="DL3" s="27" t="s">
        <v>405</v>
      </c>
      <c r="DM3" s="27" t="s">
        <v>406</v>
      </c>
      <c r="DN3" s="27" t="s">
        <v>407</v>
      </c>
      <c r="DO3" s="27" t="s">
        <v>408</v>
      </c>
      <c r="DP3" s="27" t="s">
        <v>409</v>
      </c>
      <c r="DQ3" s="27" t="s">
        <v>410</v>
      </c>
      <c r="DR3" s="27" t="s">
        <v>411</v>
      </c>
      <c r="DS3" s="27" t="s">
        <v>412</v>
      </c>
      <c r="DT3" s="27" t="s">
        <v>413</v>
      </c>
      <c r="DU3" s="27" t="s">
        <v>414</v>
      </c>
      <c r="DV3" s="27" t="s">
        <v>415</v>
      </c>
      <c r="DW3" s="27" t="s">
        <v>416</v>
      </c>
      <c r="DX3" s="27" t="s">
        <v>417</v>
      </c>
      <c r="DY3" s="27" t="s">
        <v>418</v>
      </c>
      <c r="DZ3" s="27" t="s">
        <v>419</v>
      </c>
      <c r="EA3" s="27" t="s">
        <v>420</v>
      </c>
      <c r="EB3" s="25" t="s">
        <v>421</v>
      </c>
      <c r="EC3" s="25" t="s">
        <v>422</v>
      </c>
      <c r="ED3" s="27" t="s">
        <v>423</v>
      </c>
      <c r="EE3" s="27" t="s">
        <v>424</v>
      </c>
      <c r="EF3" s="27" t="s">
        <v>425</v>
      </c>
      <c r="EG3" s="29" t="s">
        <v>426</v>
      </c>
      <c r="EH3" s="25" t="s">
        <v>427</v>
      </c>
      <c r="EI3" s="25" t="s">
        <v>428</v>
      </c>
      <c r="EJ3" s="27" t="s">
        <v>429</v>
      </c>
      <c r="EK3" s="25" t="s">
        <v>430</v>
      </c>
      <c r="EL3" s="26" t="s">
        <v>431</v>
      </c>
      <c r="EM3" s="25" t="s">
        <v>432</v>
      </c>
      <c r="EN3" s="25" t="s">
        <v>433</v>
      </c>
      <c r="EO3" s="25" t="s">
        <v>434</v>
      </c>
      <c r="EP3" s="25" t="s">
        <v>435</v>
      </c>
      <c r="EQ3" s="27" t="s">
        <v>436</v>
      </c>
      <c r="ER3" s="25" t="s">
        <v>437</v>
      </c>
      <c r="ES3" s="29" t="s">
        <v>438</v>
      </c>
      <c r="ET3" s="29" t="s">
        <v>439</v>
      </c>
      <c r="EU3" s="25" t="s">
        <v>440</v>
      </c>
      <c r="EV3" s="25" t="s">
        <v>441</v>
      </c>
      <c r="EW3" s="26" t="s">
        <v>442</v>
      </c>
      <c r="EX3" s="25" t="s">
        <v>443</v>
      </c>
      <c r="EY3" s="25" t="s">
        <v>444</v>
      </c>
      <c r="EZ3" s="27" t="s">
        <v>445</v>
      </c>
      <c r="FA3" s="26" t="s">
        <v>446</v>
      </c>
      <c r="FB3" s="25" t="s">
        <v>447</v>
      </c>
      <c r="FC3" s="25" t="s">
        <v>448</v>
      </c>
      <c r="FD3" s="25" t="s">
        <v>449</v>
      </c>
      <c r="FE3" s="25" t="s">
        <v>450</v>
      </c>
      <c r="FF3" s="25" t="s">
        <v>451</v>
      </c>
      <c r="FG3" s="25" t="s">
        <v>452</v>
      </c>
      <c r="FH3" s="25" t="s">
        <v>453</v>
      </c>
      <c r="FI3" s="30" t="s">
        <v>454</v>
      </c>
      <c r="FJ3" s="29" t="s">
        <v>455</v>
      </c>
      <c r="FK3" s="29" t="s">
        <v>456</v>
      </c>
      <c r="FL3" s="25" t="s">
        <v>457</v>
      </c>
      <c r="FM3" s="25" t="s">
        <v>458</v>
      </c>
      <c r="FN3" s="25" t="s">
        <v>459</v>
      </c>
      <c r="FO3" s="25" t="s">
        <v>460</v>
      </c>
      <c r="FP3" s="25" t="s">
        <v>461</v>
      </c>
      <c r="FQ3" s="25" t="s">
        <v>462</v>
      </c>
      <c r="FR3" s="25" t="s">
        <v>463</v>
      </c>
      <c r="FS3" s="25" t="s">
        <v>464</v>
      </c>
      <c r="FT3" s="30" t="s">
        <v>465</v>
      </c>
      <c r="FU3" s="27" t="s">
        <v>466</v>
      </c>
      <c r="FV3" s="27" t="s">
        <v>467</v>
      </c>
      <c r="FW3" s="27" t="s">
        <v>468</v>
      </c>
      <c r="FX3" s="27" t="s">
        <v>469</v>
      </c>
      <c r="FY3" s="27" t="s">
        <v>470</v>
      </c>
      <c r="FZ3" s="31" t="s">
        <v>471</v>
      </c>
      <c r="GA3" s="28" t="s">
        <v>472</v>
      </c>
      <c r="GB3" s="28" t="s">
        <v>473</v>
      </c>
      <c r="GC3" s="28" t="s">
        <v>474</v>
      </c>
      <c r="GD3" s="25" t="s">
        <v>475</v>
      </c>
      <c r="GE3" s="25" t="s">
        <v>476</v>
      </c>
      <c r="GF3" s="25" t="s">
        <v>477</v>
      </c>
      <c r="GG3" s="25" t="s">
        <v>478</v>
      </c>
      <c r="GH3" s="25" t="s">
        <v>479</v>
      </c>
      <c r="GI3" s="25" t="s">
        <v>480</v>
      </c>
      <c r="GJ3" s="25" t="s">
        <v>481</v>
      </c>
      <c r="GK3" s="25" t="s">
        <v>482</v>
      </c>
      <c r="GL3" s="25" t="s">
        <v>483</v>
      </c>
      <c r="GM3" s="25" t="s">
        <v>484</v>
      </c>
      <c r="GN3" s="25" t="s">
        <v>485</v>
      </c>
      <c r="GO3" s="25" t="s">
        <v>486</v>
      </c>
      <c r="GP3" s="32" t="s">
        <v>487</v>
      </c>
    </row>
    <row r="4" spans="1:198" x14ac:dyDescent="0.2">
      <c r="A4" s="34" t="s">
        <v>488</v>
      </c>
      <c r="B4" s="33" t="str">
        <f>IF(AND(ISTEXT("https://github.com/FISCO-BCOS/SCStudio"),"https://github.com/FISCO-BCOS/SCStudio"&lt;&gt;""), HYPERLINK("https://github.com/FISCO-BCOS/SCStudio", "Link"),"-")</f>
        <v>Link</v>
      </c>
      <c r="C4" s="33" t="s">
        <v>489</v>
      </c>
      <c r="D4" s="33" t="s">
        <v>489</v>
      </c>
      <c r="E4" s="33" t="s">
        <v>489</v>
      </c>
      <c r="F4" s="33" t="s">
        <v>490</v>
      </c>
      <c r="G4" s="35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 t="s">
        <v>489</v>
      </c>
      <c r="X4" s="33"/>
      <c r="Y4" s="35"/>
      <c r="Z4" s="33" t="s">
        <v>489</v>
      </c>
      <c r="AA4" s="33"/>
      <c r="AB4" s="33"/>
      <c r="AC4" s="33"/>
      <c r="AD4" s="33" t="s">
        <v>489</v>
      </c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5" t="s">
        <v>489</v>
      </c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5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5"/>
      <c r="BR4" s="33"/>
      <c r="BS4" s="33"/>
      <c r="BT4" s="33"/>
      <c r="BU4" s="33"/>
      <c r="BV4" s="33"/>
      <c r="BW4" s="33"/>
      <c r="BX4" s="33"/>
      <c r="BY4" s="33"/>
      <c r="BZ4" s="33"/>
      <c r="CA4" s="36"/>
      <c r="CB4" s="33"/>
      <c r="CC4" s="33"/>
      <c r="CD4" s="33"/>
      <c r="CE4" s="33"/>
      <c r="CF4" s="33"/>
      <c r="CG4" s="33"/>
      <c r="CH4" s="33"/>
      <c r="CI4" s="33"/>
      <c r="CJ4" s="33"/>
      <c r="CK4" s="35" t="s">
        <v>489</v>
      </c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5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5"/>
      <c r="EM4" s="33"/>
      <c r="EN4" s="33"/>
      <c r="EO4" s="33"/>
      <c r="EP4" s="33"/>
      <c r="EQ4" s="33"/>
      <c r="ER4" s="33"/>
      <c r="ES4" s="37"/>
      <c r="ET4" s="37"/>
      <c r="EU4" s="33"/>
      <c r="EV4" s="33"/>
      <c r="EW4" s="35"/>
      <c r="EX4" s="33"/>
      <c r="EY4" s="33"/>
      <c r="EZ4" s="33"/>
      <c r="FA4" s="35"/>
      <c r="FB4" s="33"/>
      <c r="FC4" s="33"/>
      <c r="FD4" s="33"/>
      <c r="FE4" s="33"/>
      <c r="FF4" s="33"/>
      <c r="FG4" s="33"/>
      <c r="FH4" s="33"/>
      <c r="FI4" s="35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5"/>
      <c r="FU4" s="33"/>
      <c r="FV4" s="33"/>
      <c r="FW4" s="33"/>
      <c r="FX4" s="33"/>
      <c r="FY4" s="33"/>
      <c r="FZ4" s="35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8"/>
    </row>
    <row r="5" spans="1:198" x14ac:dyDescent="0.2">
      <c r="A5" s="39" t="s">
        <v>491</v>
      </c>
      <c r="B5" s="33" t="str">
        <f>IF(AND(ISTEXT("https://smartscan.cs.ryerson.ca:4638/"),"https://smartscan.cs.ryerson.ca:4638/"&lt;&gt;""), HYPERLINK("https://smartscan.cs.ryerson.ca:4638/", "Link"),"-")</f>
        <v>Link</v>
      </c>
      <c r="C5" s="33" t="s">
        <v>489</v>
      </c>
      <c r="D5" s="33" t="s">
        <v>489</v>
      </c>
      <c r="E5" s="33" t="s">
        <v>489</v>
      </c>
      <c r="F5" s="33" t="s">
        <v>492</v>
      </c>
      <c r="G5" s="35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5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5"/>
      <c r="AU5" s="33"/>
      <c r="AV5" s="33"/>
      <c r="AW5" s="33"/>
      <c r="AX5" s="33" t="s">
        <v>489</v>
      </c>
      <c r="AY5" s="33"/>
      <c r="AZ5" s="33"/>
      <c r="BA5" s="33"/>
      <c r="BB5" s="33"/>
      <c r="BC5" s="33"/>
      <c r="BD5" s="33"/>
      <c r="BE5" s="35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5"/>
      <c r="BR5" s="33"/>
      <c r="BS5" s="33"/>
      <c r="BT5" s="33"/>
      <c r="BU5" s="33"/>
      <c r="BV5" s="33"/>
      <c r="BW5" s="33"/>
      <c r="BX5" s="33"/>
      <c r="BY5" s="33"/>
      <c r="BZ5" s="33"/>
      <c r="CA5" s="36"/>
      <c r="CB5" s="33"/>
      <c r="CC5" s="33"/>
      <c r="CD5" s="33"/>
      <c r="CE5" s="33"/>
      <c r="CF5" s="33"/>
      <c r="CG5" s="33"/>
      <c r="CH5" s="33"/>
      <c r="CI5" s="33"/>
      <c r="CJ5" s="33"/>
      <c r="CK5" s="35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5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5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5"/>
      <c r="EX5" s="33"/>
      <c r="EY5" s="33"/>
      <c r="EZ5" s="33"/>
      <c r="FA5" s="35"/>
      <c r="FB5" s="33"/>
      <c r="FC5" s="33"/>
      <c r="FD5" s="33"/>
      <c r="FE5" s="33"/>
      <c r="FF5" s="33"/>
      <c r="FG5" s="33"/>
      <c r="FH5" s="33"/>
      <c r="FI5" s="35"/>
      <c r="FJ5" s="33"/>
      <c r="FK5" s="33"/>
      <c r="FL5" s="33"/>
      <c r="FM5" s="33"/>
      <c r="FN5" s="33"/>
      <c r="FO5" s="33"/>
      <c r="FP5" s="33"/>
      <c r="FQ5" s="33"/>
      <c r="FR5" s="33"/>
      <c r="FS5" s="33"/>
      <c r="FT5" s="35"/>
      <c r="FU5" s="33"/>
      <c r="FV5" s="33"/>
      <c r="FW5" s="33"/>
      <c r="FX5" s="33"/>
      <c r="FY5" s="33"/>
      <c r="FZ5" s="35"/>
      <c r="GA5" s="33"/>
      <c r="GB5" s="33"/>
      <c r="GC5" s="33"/>
      <c r="GD5" s="33"/>
      <c r="GE5" s="33"/>
      <c r="GF5" s="33"/>
      <c r="GG5" s="33"/>
      <c r="GH5" s="33"/>
      <c r="GI5" s="33"/>
      <c r="GJ5" s="33"/>
      <c r="GK5" s="33"/>
      <c r="GL5" s="33"/>
      <c r="GM5" s="33"/>
      <c r="GN5" s="33"/>
      <c r="GO5" s="33"/>
      <c r="GP5" s="38"/>
    </row>
    <row r="6" spans="1:198" x14ac:dyDescent="0.2">
      <c r="A6" s="39" t="s">
        <v>493</v>
      </c>
      <c r="B6" s="33" t="str">
        <f>IF(AND(ISTEXT("https://github.com/reentrancy/sGuard"),"https://github.com/reentrancy/sGuard"&lt;&gt;""), HYPERLINK("https://github.com/reentrancy/sGuard", "Link"),"-")</f>
        <v>Link</v>
      </c>
      <c r="C6" s="33" t="s">
        <v>489</v>
      </c>
      <c r="D6" s="33" t="s">
        <v>489</v>
      </c>
      <c r="E6" s="33" t="s">
        <v>489</v>
      </c>
      <c r="F6" s="33" t="s">
        <v>492</v>
      </c>
      <c r="G6" s="35"/>
      <c r="H6" s="33" t="s">
        <v>489</v>
      </c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5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5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5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5"/>
      <c r="BR6" s="33" t="s">
        <v>489</v>
      </c>
      <c r="BS6" s="33"/>
      <c r="BT6" s="33"/>
      <c r="BU6" s="33"/>
      <c r="BV6" s="33"/>
      <c r="BW6" s="33"/>
      <c r="BX6" s="33"/>
      <c r="BY6" s="33"/>
      <c r="BZ6" s="33"/>
      <c r="CA6" s="36"/>
      <c r="CB6" s="33"/>
      <c r="CC6" s="33"/>
      <c r="CD6" s="33"/>
      <c r="CE6" s="33"/>
      <c r="CF6" s="33"/>
      <c r="CG6" s="33"/>
      <c r="CH6" s="33"/>
      <c r="CI6" s="33"/>
      <c r="CJ6" s="33"/>
      <c r="CK6" s="35" t="s">
        <v>489</v>
      </c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5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5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5"/>
      <c r="EX6" s="33"/>
      <c r="EY6" s="33"/>
      <c r="EZ6" s="33"/>
      <c r="FA6" s="35"/>
      <c r="FB6" s="33"/>
      <c r="FC6" s="33"/>
      <c r="FD6" s="33"/>
      <c r="FE6" s="33"/>
      <c r="FF6" s="33"/>
      <c r="FG6" s="33"/>
      <c r="FH6" s="33"/>
      <c r="FI6" s="35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5"/>
      <c r="FU6" s="33"/>
      <c r="FV6" s="33"/>
      <c r="FW6" s="33"/>
      <c r="FX6" s="33"/>
      <c r="FY6" s="33"/>
      <c r="FZ6" s="35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8"/>
    </row>
    <row r="7" spans="1:198" x14ac:dyDescent="0.2">
      <c r="A7" s="39" t="s">
        <v>494</v>
      </c>
      <c r="B7" s="33" t="str">
        <f>IF(AND(ISTEXT("https://github.com/gongbell/wana"),"https://github.com/gongbell/wana"&lt;&gt;""), HYPERLINK("https://github.com/gongbell/wana", "Link"),"-")</f>
        <v>Link</v>
      </c>
      <c r="C7" s="33" t="s">
        <v>489</v>
      </c>
      <c r="D7" s="33" t="s">
        <v>489</v>
      </c>
      <c r="E7" s="33" t="s">
        <v>489</v>
      </c>
      <c r="F7" s="33" t="s">
        <v>492</v>
      </c>
      <c r="G7" s="35"/>
      <c r="H7" s="33"/>
      <c r="I7" s="33"/>
      <c r="J7" s="33"/>
      <c r="K7" s="33"/>
      <c r="L7" s="33"/>
      <c r="M7" s="33"/>
      <c r="N7" s="33"/>
      <c r="O7" s="33"/>
      <c r="P7" s="33"/>
      <c r="Q7" s="33" t="s">
        <v>489</v>
      </c>
      <c r="R7" s="33"/>
      <c r="S7" s="33"/>
      <c r="T7" s="33"/>
      <c r="U7" s="33"/>
      <c r="V7" s="33"/>
      <c r="W7" s="33" t="s">
        <v>489</v>
      </c>
      <c r="X7" s="33"/>
      <c r="Y7" s="35" t="s">
        <v>489</v>
      </c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5" t="s">
        <v>489</v>
      </c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5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5"/>
      <c r="BR7" s="33"/>
      <c r="BS7" s="33"/>
      <c r="BT7" s="33"/>
      <c r="BU7" s="33"/>
      <c r="BV7" s="33"/>
      <c r="BW7" s="33"/>
      <c r="BX7" s="33"/>
      <c r="BY7" s="33"/>
      <c r="BZ7" s="33"/>
      <c r="CA7" s="36"/>
      <c r="CB7" s="33"/>
      <c r="CC7" s="33"/>
      <c r="CD7" s="33"/>
      <c r="CE7" s="33"/>
      <c r="CF7" s="33"/>
      <c r="CG7" s="33"/>
      <c r="CH7" s="33"/>
      <c r="CI7" s="33"/>
      <c r="CJ7" s="33"/>
      <c r="CK7" s="35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5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/>
      <c r="EE7" s="33"/>
      <c r="EF7" s="33"/>
      <c r="EG7" s="33"/>
      <c r="EH7" s="33"/>
      <c r="EI7" s="33"/>
      <c r="EJ7" s="33"/>
      <c r="EK7" s="33"/>
      <c r="EL7" s="35"/>
      <c r="EM7" s="33"/>
      <c r="EN7" s="33"/>
      <c r="EO7" s="33"/>
      <c r="EP7" s="33"/>
      <c r="EQ7" s="33"/>
      <c r="ER7" s="33"/>
      <c r="ES7" s="33"/>
      <c r="ET7" s="33"/>
      <c r="EU7" s="33"/>
      <c r="EV7" s="33"/>
      <c r="EW7" s="35"/>
      <c r="EX7" s="33"/>
      <c r="EY7" s="33"/>
      <c r="EZ7" s="33"/>
      <c r="FA7" s="35"/>
      <c r="FB7" s="33"/>
      <c r="FC7" s="33"/>
      <c r="FD7" s="33"/>
      <c r="FE7" s="33"/>
      <c r="FF7" s="33"/>
      <c r="FG7" s="33"/>
      <c r="FH7" s="33"/>
      <c r="FI7" s="35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5"/>
      <c r="FU7" s="33"/>
      <c r="FV7" s="33"/>
      <c r="FW7" s="33"/>
      <c r="FX7" s="33"/>
      <c r="FY7" s="33"/>
      <c r="FZ7" s="35"/>
      <c r="GA7" s="33"/>
      <c r="GB7" s="33"/>
      <c r="GC7" s="33"/>
      <c r="GD7" s="33"/>
      <c r="GE7" s="33"/>
      <c r="GF7" s="33"/>
      <c r="GG7" s="33"/>
      <c r="GH7" s="33"/>
      <c r="GI7" s="33"/>
      <c r="GJ7" s="33"/>
      <c r="GK7" s="33"/>
      <c r="GL7" s="33"/>
      <c r="GM7" s="33"/>
      <c r="GN7" s="33"/>
      <c r="GO7" s="33"/>
      <c r="GP7" s="38"/>
    </row>
    <row r="8" spans="1:198" x14ac:dyDescent="0.2">
      <c r="A8" s="39" t="s">
        <v>495</v>
      </c>
      <c r="B8" s="33" t="str">
        <f t="shared" ref="B8:B18" si="0">IF(AND(ISTEXT(""),""&lt;&gt;""), HYPERLINK("", "Link"),"-")</f>
        <v>-</v>
      </c>
      <c r="C8" s="33" t="s">
        <v>489</v>
      </c>
      <c r="D8" s="33"/>
      <c r="E8" s="33"/>
      <c r="F8" s="33" t="s">
        <v>492</v>
      </c>
      <c r="G8" s="35"/>
      <c r="H8" s="33"/>
      <c r="I8" s="33"/>
      <c r="J8" s="33"/>
      <c r="K8" s="33"/>
      <c r="L8" s="33"/>
      <c r="M8" s="33"/>
      <c r="N8" s="33"/>
      <c r="O8" s="33"/>
      <c r="P8" s="33"/>
      <c r="Q8" s="33" t="s">
        <v>489</v>
      </c>
      <c r="R8" s="33"/>
      <c r="S8" s="33"/>
      <c r="T8" s="33"/>
      <c r="U8" s="33"/>
      <c r="V8" s="33"/>
      <c r="W8" s="33" t="s">
        <v>489</v>
      </c>
      <c r="X8" s="33"/>
      <c r="Y8" s="35" t="s">
        <v>489</v>
      </c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5"/>
      <c r="AU8" s="33"/>
      <c r="AV8" s="33"/>
      <c r="AW8" s="33"/>
      <c r="AX8" s="33"/>
      <c r="AY8" s="33" t="s">
        <v>489</v>
      </c>
      <c r="AZ8" s="33"/>
      <c r="BA8" s="33"/>
      <c r="BB8" s="33"/>
      <c r="BC8" s="33"/>
      <c r="BD8" s="33"/>
      <c r="BE8" s="35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5"/>
      <c r="BR8" s="33"/>
      <c r="BS8" s="33"/>
      <c r="BT8" s="33"/>
      <c r="BU8" s="33"/>
      <c r="BV8" s="33"/>
      <c r="BW8" s="33"/>
      <c r="BX8" s="33"/>
      <c r="BY8" s="33"/>
      <c r="BZ8" s="33"/>
      <c r="CA8" s="36"/>
      <c r="CB8" s="33"/>
      <c r="CC8" s="33"/>
      <c r="CD8" s="33"/>
      <c r="CE8" s="33"/>
      <c r="CF8" s="33"/>
      <c r="CG8" s="33"/>
      <c r="CH8" s="33"/>
      <c r="CI8" s="33"/>
      <c r="CJ8" s="33"/>
      <c r="CK8" s="35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5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5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5"/>
      <c r="EX8" s="33"/>
      <c r="EY8" s="33"/>
      <c r="EZ8" s="33"/>
      <c r="FA8" s="35"/>
      <c r="FB8" s="33"/>
      <c r="FC8" s="33"/>
      <c r="FD8" s="33"/>
      <c r="FE8" s="33"/>
      <c r="FF8" s="33"/>
      <c r="FG8" s="33"/>
      <c r="FH8" s="33"/>
      <c r="FI8" s="35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5"/>
      <c r="FU8" s="33"/>
      <c r="FV8" s="33"/>
      <c r="FW8" s="33"/>
      <c r="FX8" s="33"/>
      <c r="FY8" s="33"/>
      <c r="FZ8" s="35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  <c r="GN8" s="33"/>
      <c r="GO8" s="33"/>
      <c r="GP8" s="38"/>
    </row>
    <row r="9" spans="1:198" x14ac:dyDescent="0.2">
      <c r="A9" s="34" t="s">
        <v>496</v>
      </c>
      <c r="B9" s="33" t="str">
        <f t="shared" si="0"/>
        <v>-</v>
      </c>
      <c r="C9" s="33" t="s">
        <v>489</v>
      </c>
      <c r="D9" s="33"/>
      <c r="E9" s="33"/>
      <c r="F9" s="33" t="s">
        <v>490</v>
      </c>
      <c r="G9" s="35"/>
      <c r="H9" s="33" t="s">
        <v>489</v>
      </c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5"/>
      <c r="Z9" s="33"/>
      <c r="AA9" s="33"/>
      <c r="AB9" s="33"/>
      <c r="AC9" s="33"/>
      <c r="AD9" s="33"/>
      <c r="AE9" s="33"/>
      <c r="AF9" s="33"/>
      <c r="AG9" s="33"/>
      <c r="AH9" s="33" t="s">
        <v>489</v>
      </c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5" t="s">
        <v>489</v>
      </c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5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5"/>
      <c r="BR9" s="33"/>
      <c r="BS9" s="33"/>
      <c r="BT9" s="33"/>
      <c r="BU9" s="33"/>
      <c r="BV9" s="33"/>
      <c r="BW9" s="33"/>
      <c r="BX9" s="33"/>
      <c r="BY9" s="33"/>
      <c r="BZ9" s="33"/>
      <c r="CA9" s="36"/>
      <c r="CB9" s="33"/>
      <c r="CC9" s="33"/>
      <c r="CD9" s="33"/>
      <c r="CE9" s="33"/>
      <c r="CF9" s="33"/>
      <c r="CG9" s="33"/>
      <c r="CH9" s="33"/>
      <c r="CI9" s="33"/>
      <c r="CJ9" s="33"/>
      <c r="CK9" s="35" t="s">
        <v>489</v>
      </c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5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5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5"/>
      <c r="EX9" s="33"/>
      <c r="EY9" s="33"/>
      <c r="EZ9" s="33"/>
      <c r="FA9" s="35"/>
      <c r="FB9" s="33"/>
      <c r="FC9" s="33"/>
      <c r="FD9" s="33"/>
      <c r="FE9" s="33"/>
      <c r="FF9" s="33"/>
      <c r="FG9" s="33"/>
      <c r="FH9" s="33"/>
      <c r="FI9" s="35"/>
      <c r="FJ9" s="33"/>
      <c r="FK9" s="33"/>
      <c r="FL9" s="33"/>
      <c r="FM9" s="33"/>
      <c r="FN9" s="33"/>
      <c r="FO9" s="33"/>
      <c r="FP9" s="33"/>
      <c r="FQ9" s="33"/>
      <c r="FR9" s="33"/>
      <c r="FS9" s="33"/>
      <c r="FT9" s="35"/>
      <c r="FU9" s="33"/>
      <c r="FV9" s="33"/>
      <c r="FW9" s="33"/>
      <c r="FX9" s="33"/>
      <c r="FY9" s="33"/>
      <c r="FZ9" s="35"/>
      <c r="GA9" s="33"/>
      <c r="GB9" s="33"/>
      <c r="GC9" s="33"/>
      <c r="GD9" s="33"/>
      <c r="GE9" s="33"/>
      <c r="GF9" s="33"/>
      <c r="GG9" s="33"/>
      <c r="GH9" s="33"/>
      <c r="GI9" s="33"/>
      <c r="GJ9" s="33"/>
      <c r="GK9" s="33"/>
      <c r="GL9" s="33"/>
      <c r="GM9" s="33"/>
      <c r="GN9" s="33"/>
      <c r="GO9" s="33"/>
      <c r="GP9" s="38"/>
    </row>
    <row r="10" spans="1:198" x14ac:dyDescent="0.2">
      <c r="A10" s="39" t="s">
        <v>497</v>
      </c>
      <c r="B10" s="33" t="str">
        <f t="shared" si="0"/>
        <v>-</v>
      </c>
      <c r="C10" s="33" t="s">
        <v>489</v>
      </c>
      <c r="D10" s="33" t="s">
        <v>489</v>
      </c>
      <c r="E10" s="33"/>
      <c r="F10" s="33" t="s">
        <v>492</v>
      </c>
      <c r="G10" s="35"/>
      <c r="H10" s="33" t="s">
        <v>489</v>
      </c>
      <c r="I10" s="33"/>
      <c r="J10" s="33"/>
      <c r="K10" s="33"/>
      <c r="L10" s="33"/>
      <c r="M10" s="33"/>
      <c r="N10" s="33"/>
      <c r="O10" s="33"/>
      <c r="P10" s="33"/>
      <c r="Q10" s="33" t="s">
        <v>489</v>
      </c>
      <c r="R10" s="33"/>
      <c r="S10" s="33"/>
      <c r="T10" s="33"/>
      <c r="U10" s="33"/>
      <c r="V10" s="33"/>
      <c r="W10" s="33" t="s">
        <v>489</v>
      </c>
      <c r="X10" s="33"/>
      <c r="Y10" s="35"/>
      <c r="Z10" s="33" t="s">
        <v>489</v>
      </c>
      <c r="AA10" s="33" t="s">
        <v>489</v>
      </c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5" t="s">
        <v>489</v>
      </c>
      <c r="AU10" s="33"/>
      <c r="AV10" s="33"/>
      <c r="AW10" s="33"/>
      <c r="AX10" s="33"/>
      <c r="AY10" s="33" t="s">
        <v>489</v>
      </c>
      <c r="AZ10" s="33"/>
      <c r="BA10" s="33"/>
      <c r="BB10" s="33"/>
      <c r="BC10" s="33"/>
      <c r="BD10" s="33"/>
      <c r="BE10" s="35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5"/>
      <c r="BR10" s="33"/>
      <c r="BS10" s="33"/>
      <c r="BT10" s="33"/>
      <c r="BU10" s="33"/>
      <c r="BV10" s="33"/>
      <c r="BW10" s="33"/>
      <c r="BX10" s="33"/>
      <c r="BY10" s="33"/>
      <c r="BZ10" s="33"/>
      <c r="CA10" s="36"/>
      <c r="CB10" s="33"/>
      <c r="CC10" s="33"/>
      <c r="CD10" s="33"/>
      <c r="CE10" s="33"/>
      <c r="CF10" s="33"/>
      <c r="CG10" s="33"/>
      <c r="CH10" s="33"/>
      <c r="CI10" s="33"/>
      <c r="CJ10" s="33"/>
      <c r="CK10" s="35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5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5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5"/>
      <c r="EX10" s="33"/>
      <c r="EY10" s="33"/>
      <c r="EZ10" s="33"/>
      <c r="FA10" s="35"/>
      <c r="FB10" s="33"/>
      <c r="FC10" s="33"/>
      <c r="FD10" s="33"/>
      <c r="FE10" s="33"/>
      <c r="FF10" s="33"/>
      <c r="FG10" s="33"/>
      <c r="FH10" s="33"/>
      <c r="FI10" s="35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5"/>
      <c r="FU10" s="33"/>
      <c r="FV10" s="33"/>
      <c r="FW10" s="33"/>
      <c r="FX10" s="33"/>
      <c r="FY10" s="33"/>
      <c r="FZ10" s="35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8"/>
    </row>
    <row r="11" spans="1:198" x14ac:dyDescent="0.2">
      <c r="A11" s="39" t="s">
        <v>498</v>
      </c>
      <c r="B11" s="33" t="str">
        <f t="shared" si="0"/>
        <v>-</v>
      </c>
      <c r="C11" s="33" t="s">
        <v>489</v>
      </c>
      <c r="D11" s="33" t="s">
        <v>489</v>
      </c>
      <c r="E11" s="33"/>
      <c r="F11" s="33" t="s">
        <v>492</v>
      </c>
      <c r="G11" s="35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5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5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5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5"/>
      <c r="BR11" s="33"/>
      <c r="BS11" s="33"/>
      <c r="BT11" s="33"/>
      <c r="BU11" s="33"/>
      <c r="BV11" s="33"/>
      <c r="BW11" s="33"/>
      <c r="BX11" s="33"/>
      <c r="BY11" s="33"/>
      <c r="BZ11" s="33"/>
      <c r="CA11" s="36"/>
      <c r="CB11" s="33"/>
      <c r="CC11" s="33"/>
      <c r="CD11" s="33"/>
      <c r="CE11" s="33"/>
      <c r="CF11" s="33"/>
      <c r="CG11" s="33"/>
      <c r="CH11" s="33"/>
      <c r="CI11" s="33"/>
      <c r="CJ11" s="33"/>
      <c r="CK11" s="35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5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5"/>
      <c r="EM11" s="33"/>
      <c r="EN11" s="33"/>
      <c r="EO11" s="33"/>
      <c r="EP11" s="33" t="s">
        <v>489</v>
      </c>
      <c r="EQ11" s="33"/>
      <c r="ER11" s="33"/>
      <c r="ES11" s="33"/>
      <c r="ET11" s="33"/>
      <c r="EU11" s="33"/>
      <c r="EV11" s="33"/>
      <c r="EW11" s="35"/>
      <c r="EX11" s="33"/>
      <c r="EY11" s="33"/>
      <c r="EZ11" s="33"/>
      <c r="FA11" s="35"/>
      <c r="FB11" s="33"/>
      <c r="FC11" s="33"/>
      <c r="FD11" s="33"/>
      <c r="FE11" s="33"/>
      <c r="FF11" s="33"/>
      <c r="FG11" s="33"/>
      <c r="FH11" s="33"/>
      <c r="FI11" s="35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5"/>
      <c r="FU11" s="33"/>
      <c r="FV11" s="33"/>
      <c r="FW11" s="33"/>
      <c r="FX11" s="33"/>
      <c r="FY11" s="33"/>
      <c r="FZ11" s="35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8"/>
    </row>
    <row r="12" spans="1:198" x14ac:dyDescent="0.2">
      <c r="A12" s="39" t="s">
        <v>499</v>
      </c>
      <c r="B12" s="33" t="str">
        <f t="shared" si="0"/>
        <v>-</v>
      </c>
      <c r="C12" s="33"/>
      <c r="D12" s="33" t="s">
        <v>489</v>
      </c>
      <c r="E12" s="33"/>
      <c r="F12" s="33" t="s">
        <v>492</v>
      </c>
      <c r="G12" s="35"/>
      <c r="H12" s="33" t="s">
        <v>489</v>
      </c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5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5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5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5"/>
      <c r="BR12" s="33"/>
      <c r="BS12" s="33"/>
      <c r="BT12" s="33"/>
      <c r="BU12" s="33"/>
      <c r="BV12" s="33"/>
      <c r="BW12" s="33"/>
      <c r="BX12" s="33"/>
      <c r="BY12" s="33"/>
      <c r="BZ12" s="33"/>
      <c r="CA12" s="36"/>
      <c r="CB12" s="33"/>
      <c r="CC12" s="33"/>
      <c r="CD12" s="33"/>
      <c r="CE12" s="33"/>
      <c r="CF12" s="33"/>
      <c r="CG12" s="33"/>
      <c r="CH12" s="33"/>
      <c r="CI12" s="33"/>
      <c r="CJ12" s="33"/>
      <c r="CK12" s="35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5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5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5"/>
      <c r="EX12" s="33"/>
      <c r="EY12" s="33"/>
      <c r="EZ12" s="33"/>
      <c r="FA12" s="35"/>
      <c r="FB12" s="33"/>
      <c r="FC12" s="33"/>
      <c r="FD12" s="33"/>
      <c r="FE12" s="33"/>
      <c r="FF12" s="33"/>
      <c r="FG12" s="33"/>
      <c r="FH12" s="33"/>
      <c r="FI12" s="35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5"/>
      <c r="FU12" s="33"/>
      <c r="FV12" s="33"/>
      <c r="FW12" s="33"/>
      <c r="FX12" s="33"/>
      <c r="FY12" s="33"/>
      <c r="FZ12" s="35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8"/>
    </row>
    <row r="13" spans="1:198" x14ac:dyDescent="0.2">
      <c r="A13" s="39" t="s">
        <v>500</v>
      </c>
      <c r="B13" s="33" t="str">
        <f t="shared" si="0"/>
        <v>-</v>
      </c>
      <c r="C13" s="33" t="s">
        <v>489</v>
      </c>
      <c r="D13" s="33" t="s">
        <v>489</v>
      </c>
      <c r="E13" s="33"/>
      <c r="F13" s="33" t="s">
        <v>492</v>
      </c>
      <c r="G13" s="35" t="s">
        <v>489</v>
      </c>
      <c r="H13" s="33" t="s">
        <v>489</v>
      </c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5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5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5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5"/>
      <c r="BR13" s="33"/>
      <c r="BS13" s="33"/>
      <c r="BT13" s="33"/>
      <c r="BU13" s="33"/>
      <c r="BV13" s="33"/>
      <c r="BW13" s="33"/>
      <c r="BX13" s="33"/>
      <c r="BY13" s="33"/>
      <c r="BZ13" s="33"/>
      <c r="CA13" s="36"/>
      <c r="CB13" s="33"/>
      <c r="CC13" s="33"/>
      <c r="CD13" s="33"/>
      <c r="CE13" s="33"/>
      <c r="CF13" s="33"/>
      <c r="CG13" s="33"/>
      <c r="CH13" s="33"/>
      <c r="CI13" s="33"/>
      <c r="CJ13" s="33"/>
      <c r="CK13" s="35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5" t="s">
        <v>489</v>
      </c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5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5"/>
      <c r="EX13" s="33"/>
      <c r="EY13" s="33"/>
      <c r="EZ13" s="33"/>
      <c r="FA13" s="35"/>
      <c r="FB13" s="33"/>
      <c r="FC13" s="33"/>
      <c r="FD13" s="33"/>
      <c r="FE13" s="33"/>
      <c r="FF13" s="33"/>
      <c r="FG13" s="33"/>
      <c r="FH13" s="33"/>
      <c r="FI13" s="35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5"/>
      <c r="FU13" s="33"/>
      <c r="FV13" s="33"/>
      <c r="FW13" s="33"/>
      <c r="FX13" s="33"/>
      <c r="FY13" s="33"/>
      <c r="FZ13" s="35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8"/>
    </row>
    <row r="14" spans="1:198" x14ac:dyDescent="0.2">
      <c r="A14" s="39" t="s">
        <v>501</v>
      </c>
      <c r="B14" s="33" t="str">
        <f t="shared" si="0"/>
        <v>-</v>
      </c>
      <c r="C14" s="33" t="s">
        <v>489</v>
      </c>
      <c r="D14" s="33"/>
      <c r="E14" s="33"/>
      <c r="F14" s="33" t="s">
        <v>492</v>
      </c>
      <c r="G14" s="35"/>
      <c r="H14" s="33" t="s">
        <v>489</v>
      </c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5"/>
      <c r="Z14" s="33" t="s">
        <v>489</v>
      </c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5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5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5"/>
      <c r="BR14" s="33"/>
      <c r="BS14" s="33"/>
      <c r="BT14" s="33"/>
      <c r="BU14" s="33"/>
      <c r="BV14" s="33"/>
      <c r="BW14" s="33"/>
      <c r="BX14" s="33"/>
      <c r="BY14" s="33"/>
      <c r="BZ14" s="33"/>
      <c r="CA14" s="36"/>
      <c r="CB14" s="33"/>
      <c r="CC14" s="33"/>
      <c r="CD14" s="33"/>
      <c r="CE14" s="33"/>
      <c r="CF14" s="33"/>
      <c r="CG14" s="33"/>
      <c r="CH14" s="33"/>
      <c r="CI14" s="33"/>
      <c r="CJ14" s="33"/>
      <c r="CK14" s="35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5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5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5"/>
      <c r="EX14" s="33"/>
      <c r="EY14" s="33"/>
      <c r="EZ14" s="33"/>
      <c r="FA14" s="35"/>
      <c r="FB14" s="33"/>
      <c r="FC14" s="33"/>
      <c r="FD14" s="33"/>
      <c r="FE14" s="33"/>
      <c r="FF14" s="33"/>
      <c r="FG14" s="33"/>
      <c r="FH14" s="33"/>
      <c r="FI14" s="35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5"/>
      <c r="FU14" s="33"/>
      <c r="FV14" s="33"/>
      <c r="FW14" s="33"/>
      <c r="FX14" s="33"/>
      <c r="FY14" s="33"/>
      <c r="FZ14" s="35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8"/>
    </row>
    <row r="15" spans="1:198" x14ac:dyDescent="0.2">
      <c r="A15" s="39" t="s">
        <v>502</v>
      </c>
      <c r="B15" s="33" t="str">
        <f t="shared" si="0"/>
        <v>-</v>
      </c>
      <c r="C15" s="33"/>
      <c r="D15" s="33" t="s">
        <v>489</v>
      </c>
      <c r="E15" s="33"/>
      <c r="F15" s="33" t="s">
        <v>492</v>
      </c>
      <c r="G15" s="35"/>
      <c r="H15" s="33" t="s">
        <v>489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5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5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5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5"/>
      <c r="BR15" s="33"/>
      <c r="BS15" s="33"/>
      <c r="BT15" s="33"/>
      <c r="BU15" s="33"/>
      <c r="BV15" s="33"/>
      <c r="BW15" s="33"/>
      <c r="BX15" s="33"/>
      <c r="BY15" s="33"/>
      <c r="BZ15" s="33"/>
      <c r="CA15" s="36"/>
      <c r="CB15" s="33"/>
      <c r="CC15" s="33"/>
      <c r="CD15" s="33"/>
      <c r="CE15" s="33"/>
      <c r="CF15" s="33"/>
      <c r="CG15" s="33"/>
      <c r="CH15" s="33"/>
      <c r="CI15" s="33"/>
      <c r="CJ15" s="33"/>
      <c r="CK15" s="35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5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5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5"/>
      <c r="EX15" s="33"/>
      <c r="EY15" s="33"/>
      <c r="EZ15" s="33"/>
      <c r="FA15" s="35"/>
      <c r="FB15" s="33"/>
      <c r="FC15" s="33"/>
      <c r="FD15" s="33"/>
      <c r="FE15" s="33"/>
      <c r="FF15" s="33"/>
      <c r="FG15" s="33"/>
      <c r="FH15" s="33"/>
      <c r="FI15" s="35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5"/>
      <c r="FU15" s="33"/>
      <c r="FV15" s="33"/>
      <c r="FW15" s="33"/>
      <c r="FX15" s="33"/>
      <c r="FY15" s="33"/>
      <c r="FZ15" s="35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8"/>
    </row>
    <row r="16" spans="1:198" x14ac:dyDescent="0.2">
      <c r="A16" s="39" t="s">
        <v>503</v>
      </c>
      <c r="B16" s="33" t="str">
        <f t="shared" si="0"/>
        <v>-</v>
      </c>
      <c r="C16" s="33"/>
      <c r="D16" s="33" t="s">
        <v>489</v>
      </c>
      <c r="E16" s="33"/>
      <c r="F16" s="33" t="s">
        <v>492</v>
      </c>
      <c r="G16" s="35"/>
      <c r="H16" s="33" t="s">
        <v>489</v>
      </c>
      <c r="I16" s="33"/>
      <c r="J16" s="33"/>
      <c r="K16" s="33"/>
      <c r="L16" s="33"/>
      <c r="M16" s="33"/>
      <c r="N16" s="33"/>
      <c r="O16" s="33"/>
      <c r="P16" s="33"/>
      <c r="Q16" s="33" t="s">
        <v>489</v>
      </c>
      <c r="R16" s="33"/>
      <c r="S16" s="33"/>
      <c r="T16" s="33"/>
      <c r="U16" s="33"/>
      <c r="V16" s="33"/>
      <c r="W16" s="33" t="s">
        <v>489</v>
      </c>
      <c r="X16" s="33"/>
      <c r="Y16" s="35"/>
      <c r="Z16" s="33" t="s">
        <v>489</v>
      </c>
      <c r="AA16" s="33" t="s">
        <v>489</v>
      </c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5" t="s">
        <v>489</v>
      </c>
      <c r="AU16" s="33"/>
      <c r="AV16" s="33"/>
      <c r="AW16" s="33"/>
      <c r="AX16" s="33"/>
      <c r="AY16" s="33" t="s">
        <v>489</v>
      </c>
      <c r="AZ16" s="33"/>
      <c r="BA16" s="33"/>
      <c r="BB16" s="33"/>
      <c r="BC16" s="33"/>
      <c r="BD16" s="33"/>
      <c r="BE16" s="35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5"/>
      <c r="BR16" s="33"/>
      <c r="BS16" s="33"/>
      <c r="BT16" s="33"/>
      <c r="BU16" s="33"/>
      <c r="BV16" s="33"/>
      <c r="BW16" s="33"/>
      <c r="BX16" s="33"/>
      <c r="BY16" s="33"/>
      <c r="BZ16" s="33"/>
      <c r="CA16" s="36"/>
      <c r="CB16" s="33"/>
      <c r="CC16" s="33"/>
      <c r="CD16" s="33"/>
      <c r="CE16" s="33"/>
      <c r="CF16" s="33"/>
      <c r="CG16" s="33"/>
      <c r="CH16" s="33"/>
      <c r="CI16" s="33"/>
      <c r="CJ16" s="33"/>
      <c r="CK16" s="35" t="s">
        <v>489</v>
      </c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5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5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5"/>
      <c r="EX16" s="33"/>
      <c r="EY16" s="33"/>
      <c r="EZ16" s="33"/>
      <c r="FA16" s="35"/>
      <c r="FB16" s="33"/>
      <c r="FC16" s="33"/>
      <c r="FD16" s="33"/>
      <c r="FE16" s="33"/>
      <c r="FF16" s="33"/>
      <c r="FG16" s="33"/>
      <c r="FH16" s="33"/>
      <c r="FI16" s="35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5"/>
      <c r="FU16" s="33"/>
      <c r="FV16" s="33"/>
      <c r="FW16" s="33"/>
      <c r="FX16" s="33"/>
      <c r="FY16" s="33"/>
      <c r="FZ16" s="35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8"/>
    </row>
    <row r="17" spans="1:198" x14ac:dyDescent="0.2">
      <c r="A17" s="39" t="s">
        <v>504</v>
      </c>
      <c r="B17" s="33" t="str">
        <f t="shared" si="0"/>
        <v>-</v>
      </c>
      <c r="C17" s="33" t="s">
        <v>489</v>
      </c>
      <c r="D17" s="33"/>
      <c r="E17" s="33"/>
      <c r="F17" s="33" t="s">
        <v>492</v>
      </c>
      <c r="G17" s="35"/>
      <c r="H17" s="33" t="s">
        <v>489</v>
      </c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5"/>
      <c r="Z17" s="33" t="s">
        <v>489</v>
      </c>
      <c r="AA17" s="33"/>
      <c r="AB17" s="33"/>
      <c r="AC17" s="33" t="s">
        <v>489</v>
      </c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5" t="s">
        <v>489</v>
      </c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5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5"/>
      <c r="BR17" s="33"/>
      <c r="BS17" s="33"/>
      <c r="BT17" s="33"/>
      <c r="BU17" s="33"/>
      <c r="BV17" s="33"/>
      <c r="BW17" s="33"/>
      <c r="BX17" s="33"/>
      <c r="BY17" s="33"/>
      <c r="BZ17" s="33"/>
      <c r="CA17" s="36"/>
      <c r="CB17" s="33"/>
      <c r="CC17" s="33"/>
      <c r="CD17" s="33"/>
      <c r="CE17" s="33"/>
      <c r="CF17" s="33"/>
      <c r="CG17" s="33"/>
      <c r="CH17" s="33"/>
      <c r="CI17" s="33"/>
      <c r="CJ17" s="33"/>
      <c r="CK17" s="35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5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5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5"/>
      <c r="EX17" s="33"/>
      <c r="EY17" s="33"/>
      <c r="EZ17" s="33"/>
      <c r="FA17" s="35"/>
      <c r="FB17" s="33"/>
      <c r="FC17" s="33"/>
      <c r="FD17" s="33"/>
      <c r="FE17" s="33"/>
      <c r="FF17" s="33"/>
      <c r="FG17" s="33"/>
      <c r="FH17" s="33"/>
      <c r="FI17" s="35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5"/>
      <c r="FU17" s="33"/>
      <c r="FV17" s="33"/>
      <c r="FW17" s="33"/>
      <c r="FX17" s="33"/>
      <c r="FY17" s="33"/>
      <c r="FZ17" s="35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8"/>
    </row>
    <row r="18" spans="1:198" x14ac:dyDescent="0.2">
      <c r="A18" s="34" t="s">
        <v>505</v>
      </c>
      <c r="B18" s="33" t="str">
        <f t="shared" si="0"/>
        <v>-</v>
      </c>
      <c r="C18" s="33" t="s">
        <v>489</v>
      </c>
      <c r="D18" s="33"/>
      <c r="E18" s="33"/>
      <c r="F18" s="33" t="s">
        <v>490</v>
      </c>
      <c r="G18" s="35"/>
      <c r="H18" s="33" t="s">
        <v>489</v>
      </c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 t="s">
        <v>489</v>
      </c>
      <c r="X18" s="33"/>
      <c r="Y18" s="35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5" t="s">
        <v>489</v>
      </c>
      <c r="AU18" s="33"/>
      <c r="AV18" s="33"/>
      <c r="AW18" s="33"/>
      <c r="AX18" s="33"/>
      <c r="AY18" s="33"/>
      <c r="AZ18" s="33" t="s">
        <v>489</v>
      </c>
      <c r="BA18" s="33"/>
      <c r="BB18" s="33"/>
      <c r="BC18" s="33"/>
      <c r="BD18" s="33"/>
      <c r="BE18" s="35"/>
      <c r="BF18" s="33"/>
      <c r="BG18" s="33"/>
      <c r="BH18" s="33"/>
      <c r="BI18" s="33" t="s">
        <v>489</v>
      </c>
      <c r="BJ18" s="33"/>
      <c r="BK18" s="33"/>
      <c r="BL18" s="33"/>
      <c r="BM18" s="33"/>
      <c r="BN18" s="33"/>
      <c r="BO18" s="33"/>
      <c r="BP18" s="33" t="s">
        <v>489</v>
      </c>
      <c r="BQ18" s="35"/>
      <c r="BR18" s="33" t="s">
        <v>489</v>
      </c>
      <c r="BS18" s="33"/>
      <c r="BT18" s="33" t="s">
        <v>489</v>
      </c>
      <c r="BU18" s="33"/>
      <c r="BV18" s="33"/>
      <c r="BW18" s="33"/>
      <c r="BX18" s="33"/>
      <c r="BY18" s="33"/>
      <c r="BZ18" s="33"/>
      <c r="CA18" s="36"/>
      <c r="CB18" s="33"/>
      <c r="CC18" s="33"/>
      <c r="CD18" s="33"/>
      <c r="CE18" s="33"/>
      <c r="CF18" s="33"/>
      <c r="CG18" s="33"/>
      <c r="CH18" s="33"/>
      <c r="CI18" s="33"/>
      <c r="CJ18" s="33"/>
      <c r="CK18" s="35" t="s">
        <v>489</v>
      </c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5"/>
      <c r="CX18" s="33"/>
      <c r="CY18" s="33"/>
      <c r="CZ18" s="33"/>
      <c r="DA18" s="33" t="s">
        <v>489</v>
      </c>
      <c r="DB18" s="33"/>
      <c r="DC18" s="33"/>
      <c r="DD18" s="33"/>
      <c r="DE18" s="33"/>
      <c r="DF18" s="33" t="s">
        <v>489</v>
      </c>
      <c r="DG18" s="33"/>
      <c r="DH18" s="33"/>
      <c r="DI18" s="33"/>
      <c r="DJ18" s="33"/>
      <c r="DK18" s="33"/>
      <c r="DL18" s="33"/>
      <c r="DM18" s="33" t="s">
        <v>489</v>
      </c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5"/>
      <c r="EM18" s="33"/>
      <c r="EN18" s="33" t="s">
        <v>489</v>
      </c>
      <c r="EO18" s="33"/>
      <c r="EP18" s="33" t="s">
        <v>489</v>
      </c>
      <c r="EQ18" s="33"/>
      <c r="ER18" s="33"/>
      <c r="ES18" s="33"/>
      <c r="ET18" s="33"/>
      <c r="EU18" s="33"/>
      <c r="EV18" s="33"/>
      <c r="EW18" s="35"/>
      <c r="EX18" s="33"/>
      <c r="EY18" s="33"/>
      <c r="EZ18" s="33"/>
      <c r="FA18" s="35"/>
      <c r="FB18" s="33"/>
      <c r="FC18" s="33"/>
      <c r="FD18" s="33"/>
      <c r="FE18" s="33"/>
      <c r="FF18" s="33"/>
      <c r="FG18" s="33"/>
      <c r="FH18" s="33"/>
      <c r="FI18" s="35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5"/>
      <c r="FU18" s="33"/>
      <c r="FV18" s="33"/>
      <c r="FW18" s="33"/>
      <c r="FX18" s="33"/>
      <c r="FY18" s="33"/>
      <c r="FZ18" s="35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8"/>
    </row>
    <row r="19" spans="1:198" x14ac:dyDescent="0.2">
      <c r="A19" s="39" t="s">
        <v>506</v>
      </c>
      <c r="B19" s="33" t="str">
        <f>IF(AND(ISTEXT("https://github.com/SeUniVr/EtherSolve/"),"https://github.com/SeUniVr/EtherSolve/"&lt;&gt;""), HYPERLINK("https://github.com/SeUniVr/EtherSolve/", "Link"),"-")</f>
        <v>Link</v>
      </c>
      <c r="C19" s="33" t="s">
        <v>489</v>
      </c>
      <c r="D19" s="33"/>
      <c r="E19" s="33" t="s">
        <v>489</v>
      </c>
      <c r="F19" s="33" t="s">
        <v>492</v>
      </c>
      <c r="G19" s="35"/>
      <c r="H19" s="33" t="s">
        <v>489</v>
      </c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5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5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5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5"/>
      <c r="BR19" s="33"/>
      <c r="BS19" s="33"/>
      <c r="BT19" s="33"/>
      <c r="BU19" s="33"/>
      <c r="BV19" s="33"/>
      <c r="BW19" s="33"/>
      <c r="BX19" s="33"/>
      <c r="BY19" s="33"/>
      <c r="BZ19" s="33"/>
      <c r="CA19" s="36"/>
      <c r="CB19" s="33"/>
      <c r="CC19" s="33"/>
      <c r="CD19" s="33"/>
      <c r="CE19" s="33"/>
      <c r="CF19" s="33"/>
      <c r="CG19" s="33"/>
      <c r="CH19" s="33"/>
      <c r="CI19" s="33"/>
      <c r="CJ19" s="33"/>
      <c r="CK19" s="35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5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5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5"/>
      <c r="EX19" s="33"/>
      <c r="EY19" s="33"/>
      <c r="EZ19" s="33"/>
      <c r="FA19" s="35"/>
      <c r="FB19" s="33"/>
      <c r="FC19" s="33"/>
      <c r="FD19" s="33"/>
      <c r="FE19" s="33"/>
      <c r="FF19" s="33"/>
      <c r="FG19" s="33"/>
      <c r="FH19" s="33"/>
      <c r="FI19" s="35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5"/>
      <c r="FU19" s="33"/>
      <c r="FV19" s="33"/>
      <c r="FW19" s="33"/>
      <c r="FX19" s="33"/>
      <c r="FY19" s="33"/>
      <c r="FZ19" s="35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8"/>
    </row>
    <row r="20" spans="1:198" x14ac:dyDescent="0.2">
      <c r="A20" s="34" t="s">
        <v>507</v>
      </c>
      <c r="B20" s="33" t="str">
        <f>IF(AND(ISTEXT(""),""&lt;&gt;""), HYPERLINK("", "Link"),"-")</f>
        <v>-</v>
      </c>
      <c r="C20" s="33" t="s">
        <v>489</v>
      </c>
      <c r="D20" s="33"/>
      <c r="E20" s="33"/>
      <c r="F20" s="33" t="s">
        <v>490</v>
      </c>
      <c r="G20" s="35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5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5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5" t="s">
        <v>489</v>
      </c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5"/>
      <c r="BR20" s="33"/>
      <c r="BS20" s="33"/>
      <c r="BT20" s="33"/>
      <c r="BU20" s="33"/>
      <c r="BV20" s="33"/>
      <c r="BW20" s="33"/>
      <c r="BX20" s="33"/>
      <c r="BY20" s="33"/>
      <c r="BZ20" s="33"/>
      <c r="CA20" s="36"/>
      <c r="CB20" s="33"/>
      <c r="CC20" s="33"/>
      <c r="CD20" s="33"/>
      <c r="CE20" s="33"/>
      <c r="CF20" s="33"/>
      <c r="CG20" s="33"/>
      <c r="CH20" s="33"/>
      <c r="CI20" s="33"/>
      <c r="CJ20" s="33"/>
      <c r="CK20" s="35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5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5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5"/>
      <c r="EX20" s="33"/>
      <c r="EY20" s="33"/>
      <c r="EZ20" s="33"/>
      <c r="FA20" s="35"/>
      <c r="FB20" s="33"/>
      <c r="FC20" s="33"/>
      <c r="FD20" s="33"/>
      <c r="FE20" s="33"/>
      <c r="FF20" s="33"/>
      <c r="FG20" s="33"/>
      <c r="FH20" s="33"/>
      <c r="FI20" s="35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5"/>
      <c r="FU20" s="33"/>
      <c r="FV20" s="33"/>
      <c r="FW20" s="33"/>
      <c r="FX20" s="33"/>
      <c r="FY20" s="33"/>
      <c r="FZ20" s="35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8"/>
    </row>
    <row r="21" spans="1:198" x14ac:dyDescent="0.2">
      <c r="A21" s="39" t="s">
        <v>508</v>
      </c>
      <c r="B21" s="33" t="str">
        <f>IF(AND(ISTEXT("https://github.com/MRdoulestar/DeeSCVHunter"),"https://github.com/MRdoulestar/DeeSCVHunter"&lt;&gt;""), HYPERLINK("https://github.com/MRdoulestar/DeeSCVHunter", "Link"),"-")</f>
        <v>Link</v>
      </c>
      <c r="C21" s="33" t="s">
        <v>489</v>
      </c>
      <c r="D21" s="33"/>
      <c r="E21" s="33" t="s">
        <v>489</v>
      </c>
      <c r="F21" s="33" t="s">
        <v>492</v>
      </c>
      <c r="G21" s="35"/>
      <c r="H21" s="33" t="s">
        <v>489</v>
      </c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5"/>
      <c r="Z21" s="33" t="s">
        <v>489</v>
      </c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5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5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5"/>
      <c r="BR21" s="33"/>
      <c r="BS21" s="33"/>
      <c r="BT21" s="33"/>
      <c r="BU21" s="33"/>
      <c r="BV21" s="33"/>
      <c r="BW21" s="33"/>
      <c r="BX21" s="33"/>
      <c r="BY21" s="33"/>
      <c r="BZ21" s="33"/>
      <c r="CA21" s="36"/>
      <c r="CB21" s="33"/>
      <c r="CC21" s="33"/>
      <c r="CD21" s="33"/>
      <c r="CE21" s="33"/>
      <c r="CF21" s="33"/>
      <c r="CG21" s="33"/>
      <c r="CH21" s="33"/>
      <c r="CI21" s="33"/>
      <c r="CJ21" s="33"/>
      <c r="CK21" s="35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5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5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5"/>
      <c r="EX21" s="33"/>
      <c r="EY21" s="33"/>
      <c r="EZ21" s="33"/>
      <c r="FA21" s="35"/>
      <c r="FB21" s="33"/>
      <c r="FC21" s="33"/>
      <c r="FD21" s="33"/>
      <c r="FE21" s="33"/>
      <c r="FF21" s="33"/>
      <c r="FG21" s="33"/>
      <c r="FH21" s="33"/>
      <c r="FI21" s="35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5"/>
      <c r="FU21" s="33"/>
      <c r="FV21" s="33"/>
      <c r="FW21" s="33"/>
      <c r="FX21" s="33"/>
      <c r="FY21" s="33"/>
      <c r="FZ21" s="35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8"/>
    </row>
    <row r="22" spans="1:198" x14ac:dyDescent="0.2">
      <c r="A22" s="39" t="s">
        <v>509</v>
      </c>
      <c r="B22" s="33" t="str">
        <f>IF(AND(ISTEXT("https://github.com/FISCO-BCOS/FISCO-BCOS"),"https://github.com/FISCO-BCOS/FISCO-BCOS"&lt;&gt;""), HYPERLINK("https://github.com/FISCO-BCOS/FISCO-BCOS", "Link"),"-")</f>
        <v>Link</v>
      </c>
      <c r="C22" s="33"/>
      <c r="D22" s="33" t="s">
        <v>489</v>
      </c>
      <c r="E22" s="33" t="s">
        <v>489</v>
      </c>
      <c r="F22" s="33" t="s">
        <v>492</v>
      </c>
      <c r="G22" s="35"/>
      <c r="H22" s="33"/>
      <c r="I22" s="33"/>
      <c r="J22" s="33"/>
      <c r="K22" s="33"/>
      <c r="L22" s="33"/>
      <c r="M22" s="33"/>
      <c r="N22" s="33"/>
      <c r="O22" s="33"/>
      <c r="P22" s="33"/>
      <c r="Q22" s="33" t="s">
        <v>489</v>
      </c>
      <c r="R22" s="33"/>
      <c r="S22" s="33"/>
      <c r="T22" s="33"/>
      <c r="U22" s="33"/>
      <c r="V22" s="33" t="s">
        <v>489</v>
      </c>
      <c r="W22" s="33"/>
      <c r="X22" s="33"/>
      <c r="Y22" s="35"/>
      <c r="Z22" s="33" t="s">
        <v>489</v>
      </c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5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5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5"/>
      <c r="BR22" s="33"/>
      <c r="BS22" s="33"/>
      <c r="BT22" s="33"/>
      <c r="BU22" s="33"/>
      <c r="BV22" s="33"/>
      <c r="BW22" s="33"/>
      <c r="BX22" s="33"/>
      <c r="BY22" s="33"/>
      <c r="BZ22" s="33"/>
      <c r="CA22" s="36"/>
      <c r="CB22" s="33"/>
      <c r="CC22" s="33"/>
      <c r="CD22" s="33"/>
      <c r="CE22" s="33"/>
      <c r="CF22" s="33"/>
      <c r="CG22" s="33"/>
      <c r="CH22" s="33"/>
      <c r="CI22" s="33"/>
      <c r="CJ22" s="33"/>
      <c r="CK22" s="35" t="s">
        <v>489</v>
      </c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5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5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5"/>
      <c r="EX22" s="33"/>
      <c r="EY22" s="33"/>
      <c r="EZ22" s="33"/>
      <c r="FA22" s="35"/>
      <c r="FB22" s="33"/>
      <c r="FC22" s="33"/>
      <c r="FD22" s="33"/>
      <c r="FE22" s="33"/>
      <c r="FF22" s="33"/>
      <c r="FG22" s="33"/>
      <c r="FH22" s="33"/>
      <c r="FI22" s="35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5"/>
      <c r="FU22" s="33"/>
      <c r="FV22" s="33"/>
      <c r="FW22" s="33"/>
      <c r="FX22" s="33"/>
      <c r="FY22" s="33"/>
      <c r="FZ22" s="35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8"/>
    </row>
    <row r="23" spans="1:198" x14ac:dyDescent="0.2">
      <c r="A23" s="39" t="s">
        <v>510</v>
      </c>
      <c r="B23" s="33" t="str">
        <f>IF(AND(ISTEXT("https://github.com/fseclab-osaka/eth2vec"),"https://github.com/fseclab-osaka/eth2vec"&lt;&gt;""), HYPERLINK("https://github.com/fseclab-osaka/eth2vec", "Link"),"-")</f>
        <v>Link</v>
      </c>
      <c r="C23" s="33" t="s">
        <v>489</v>
      </c>
      <c r="D23" s="33"/>
      <c r="E23" s="33" t="s">
        <v>489</v>
      </c>
      <c r="F23" s="33" t="s">
        <v>492</v>
      </c>
      <c r="G23" s="35"/>
      <c r="H23" s="33" t="s">
        <v>489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5"/>
      <c r="Z23" s="33" t="s">
        <v>489</v>
      </c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5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5"/>
      <c r="BF23" s="33"/>
      <c r="BG23" s="33" t="s">
        <v>489</v>
      </c>
      <c r="BH23" s="33"/>
      <c r="BI23" s="33"/>
      <c r="BJ23" s="33"/>
      <c r="BK23" s="33"/>
      <c r="BL23" s="33"/>
      <c r="BM23" s="33"/>
      <c r="BN23" s="33"/>
      <c r="BO23" s="33"/>
      <c r="BP23" s="33"/>
      <c r="BQ23" s="35"/>
      <c r="BR23" s="33"/>
      <c r="BS23" s="33"/>
      <c r="BT23" s="33"/>
      <c r="BU23" s="33"/>
      <c r="BV23" s="33"/>
      <c r="BW23" s="33"/>
      <c r="BX23" s="33" t="s">
        <v>489</v>
      </c>
      <c r="BY23" s="33"/>
      <c r="BZ23" s="33"/>
      <c r="CA23" s="36"/>
      <c r="CB23" s="33"/>
      <c r="CC23" s="33"/>
      <c r="CD23" s="33"/>
      <c r="CE23" s="33"/>
      <c r="CF23" s="33"/>
      <c r="CG23" s="33"/>
      <c r="CH23" s="33"/>
      <c r="CI23" s="33"/>
      <c r="CJ23" s="33"/>
      <c r="CK23" s="35" t="s">
        <v>489</v>
      </c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5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5"/>
      <c r="EM23" s="33"/>
      <c r="EN23" s="33"/>
      <c r="EO23" s="33"/>
      <c r="EP23" s="33" t="s">
        <v>489</v>
      </c>
      <c r="EQ23" s="33"/>
      <c r="ER23" s="33"/>
      <c r="ES23" s="33"/>
      <c r="ET23" s="33"/>
      <c r="EU23" s="33"/>
      <c r="EV23" s="33"/>
      <c r="EW23" s="35"/>
      <c r="EX23" s="33"/>
      <c r="EY23" s="33"/>
      <c r="EZ23" s="33"/>
      <c r="FA23" s="35"/>
      <c r="FB23" s="33"/>
      <c r="FC23" s="33"/>
      <c r="FD23" s="33"/>
      <c r="FE23" s="33"/>
      <c r="FF23" s="33"/>
      <c r="FG23" s="33"/>
      <c r="FH23" s="33"/>
      <c r="FI23" s="35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5"/>
      <c r="FU23" s="33"/>
      <c r="FV23" s="33"/>
      <c r="FW23" s="33"/>
      <c r="FX23" s="33"/>
      <c r="FY23" s="33"/>
      <c r="FZ23" s="35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8"/>
    </row>
    <row r="24" spans="1:198" x14ac:dyDescent="0.2">
      <c r="A24" s="39" t="s">
        <v>511</v>
      </c>
      <c r="B24" s="33" t="str">
        <f>IF(AND(ISTEXT(""),""&lt;&gt;""), HYPERLINK("", "Link"),"-")</f>
        <v>-</v>
      </c>
      <c r="C24" s="33" t="s">
        <v>489</v>
      </c>
      <c r="D24" s="33"/>
      <c r="E24" s="33"/>
      <c r="F24" s="33" t="s">
        <v>492</v>
      </c>
      <c r="G24" s="35"/>
      <c r="H24" s="33" t="s">
        <v>489</v>
      </c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5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5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5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5"/>
      <c r="BR24" s="33"/>
      <c r="BS24" s="33"/>
      <c r="BT24" s="33"/>
      <c r="BU24" s="33"/>
      <c r="BV24" s="33"/>
      <c r="BW24" s="33"/>
      <c r="BX24" s="33"/>
      <c r="BY24" s="33"/>
      <c r="BZ24" s="33"/>
      <c r="CA24" s="36"/>
      <c r="CB24" s="33"/>
      <c r="CC24" s="33"/>
      <c r="CD24" s="33"/>
      <c r="CE24" s="33"/>
      <c r="CF24" s="33"/>
      <c r="CG24" s="33"/>
      <c r="CH24" s="33"/>
      <c r="CI24" s="33"/>
      <c r="CJ24" s="33"/>
      <c r="CK24" s="35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5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5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5"/>
      <c r="EX24" s="33"/>
      <c r="EY24" s="33"/>
      <c r="EZ24" s="33"/>
      <c r="FA24" s="35"/>
      <c r="FB24" s="33"/>
      <c r="FC24" s="33"/>
      <c r="FD24" s="33"/>
      <c r="FE24" s="33"/>
      <c r="FF24" s="33"/>
      <c r="FG24" s="33"/>
      <c r="FH24" s="33"/>
      <c r="FI24" s="35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5"/>
      <c r="FU24" s="33"/>
      <c r="FV24" s="33"/>
      <c r="FW24" s="33"/>
      <c r="FX24" s="33"/>
      <c r="FY24" s="33"/>
      <c r="FZ24" s="35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8"/>
    </row>
    <row r="25" spans="1:198" x14ac:dyDescent="0.2">
      <c r="A25" s="34" t="s">
        <v>512</v>
      </c>
      <c r="B25" s="33" t="str">
        <f>IF(AND(ISTEXT(""),""&lt;&gt;""), HYPERLINK("", "Link"),"-")</f>
        <v>-</v>
      </c>
      <c r="C25" s="33" t="s">
        <v>489</v>
      </c>
      <c r="D25" s="33"/>
      <c r="E25" s="33"/>
      <c r="F25" s="33" t="s">
        <v>490</v>
      </c>
      <c r="G25" s="35"/>
      <c r="H25" s="33" t="s">
        <v>489</v>
      </c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5"/>
      <c r="Z25" s="33" t="s">
        <v>489</v>
      </c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5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5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5"/>
      <c r="BR25" s="33"/>
      <c r="BS25" s="33"/>
      <c r="BT25" s="33"/>
      <c r="BU25" s="33"/>
      <c r="BV25" s="33"/>
      <c r="BW25" s="33"/>
      <c r="BX25" s="33"/>
      <c r="BY25" s="33"/>
      <c r="BZ25" s="33"/>
      <c r="CA25" s="36"/>
      <c r="CB25" s="33"/>
      <c r="CC25" s="33"/>
      <c r="CD25" s="33"/>
      <c r="CE25" s="33"/>
      <c r="CF25" s="33"/>
      <c r="CG25" s="33"/>
      <c r="CH25" s="33"/>
      <c r="CI25" s="33"/>
      <c r="CJ25" s="33"/>
      <c r="CK25" s="35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5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5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5"/>
      <c r="EX25" s="33"/>
      <c r="EY25" s="33"/>
      <c r="EZ25" s="33"/>
      <c r="FA25" s="35"/>
      <c r="FB25" s="33"/>
      <c r="FC25" s="33"/>
      <c r="FD25" s="33"/>
      <c r="FE25" s="33"/>
      <c r="FF25" s="33"/>
      <c r="FG25" s="33"/>
      <c r="FH25" s="33"/>
      <c r="FI25" s="35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5"/>
      <c r="FU25" s="33"/>
      <c r="FV25" s="33"/>
      <c r="FW25" s="33"/>
      <c r="FX25" s="33"/>
      <c r="FY25" s="33"/>
      <c r="FZ25" s="35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8"/>
    </row>
    <row r="26" spans="1:198" x14ac:dyDescent="0.2">
      <c r="A26" s="39" t="s">
        <v>513</v>
      </c>
      <c r="B26" s="33" t="str">
        <f>IF(AND(ISTEXT(""),""&lt;&gt;""), HYPERLINK("", "Link"),"-")</f>
        <v>-</v>
      </c>
      <c r="C26" s="33" t="s">
        <v>489</v>
      </c>
      <c r="D26" s="33"/>
      <c r="E26" s="33"/>
      <c r="F26" s="33" t="s">
        <v>492</v>
      </c>
      <c r="G26" s="35"/>
      <c r="H26" s="33" t="s">
        <v>489</v>
      </c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5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5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5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5"/>
      <c r="BR26" s="33"/>
      <c r="BS26" s="33"/>
      <c r="BT26" s="33"/>
      <c r="BU26" s="33"/>
      <c r="BV26" s="33"/>
      <c r="BW26" s="33"/>
      <c r="BX26" s="33"/>
      <c r="BY26" s="33"/>
      <c r="BZ26" s="33"/>
      <c r="CA26" s="36"/>
      <c r="CB26" s="33"/>
      <c r="CC26" s="33"/>
      <c r="CD26" s="33"/>
      <c r="CE26" s="33"/>
      <c r="CF26" s="33"/>
      <c r="CG26" s="33"/>
      <c r="CH26" s="33"/>
      <c r="CI26" s="33"/>
      <c r="CJ26" s="33"/>
      <c r="CK26" s="35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5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5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5"/>
      <c r="EX26" s="33"/>
      <c r="EY26" s="33"/>
      <c r="EZ26" s="33"/>
      <c r="FA26" s="35"/>
      <c r="FB26" s="33"/>
      <c r="FC26" s="33"/>
      <c r="FD26" s="33"/>
      <c r="FE26" s="33"/>
      <c r="FF26" s="33"/>
      <c r="FG26" s="33"/>
      <c r="FH26" s="33"/>
      <c r="FI26" s="35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5"/>
      <c r="FU26" s="33"/>
      <c r="FV26" s="33"/>
      <c r="FW26" s="33"/>
      <c r="FX26" s="33"/>
      <c r="FY26" s="33"/>
      <c r="FZ26" s="35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8"/>
    </row>
    <row r="27" spans="1:198" x14ac:dyDescent="0.2">
      <c r="A27" s="34" t="s">
        <v>514</v>
      </c>
      <c r="B27" s="33" t="str">
        <f>IF(AND(ISTEXT("https://github.com/shomzy/EtherProv"),"https://github.com/shomzy/EtherProv"&lt;&gt;""), HYPERLINK("https://github.com/shomzy/EtherProv", "Link"),"-")</f>
        <v>Link</v>
      </c>
      <c r="C27" s="33" t="s">
        <v>489</v>
      </c>
      <c r="D27" s="33" t="s">
        <v>489</v>
      </c>
      <c r="E27" s="33" t="s">
        <v>489</v>
      </c>
      <c r="F27" s="33" t="s">
        <v>490</v>
      </c>
      <c r="G27" s="35"/>
      <c r="H27" s="33" t="s">
        <v>489</v>
      </c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5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5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5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5"/>
      <c r="BR27" s="33"/>
      <c r="BS27" s="33"/>
      <c r="BT27" s="33"/>
      <c r="BU27" s="33"/>
      <c r="BV27" s="33"/>
      <c r="BW27" s="33"/>
      <c r="BX27" s="33" t="s">
        <v>489</v>
      </c>
      <c r="BY27" s="33"/>
      <c r="BZ27" s="33"/>
      <c r="CA27" s="36"/>
      <c r="CB27" s="33"/>
      <c r="CC27" s="33"/>
      <c r="CD27" s="33"/>
      <c r="CE27" s="33"/>
      <c r="CF27" s="33"/>
      <c r="CG27" s="33"/>
      <c r="CH27" s="33"/>
      <c r="CI27" s="33"/>
      <c r="CJ27" s="33"/>
      <c r="CK27" s="35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5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5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5"/>
      <c r="EX27" s="33"/>
      <c r="EY27" s="33"/>
      <c r="EZ27" s="33"/>
      <c r="FA27" s="35"/>
      <c r="FB27" s="33"/>
      <c r="FC27" s="33"/>
      <c r="FD27" s="33"/>
      <c r="FE27" s="33"/>
      <c r="FF27" s="33"/>
      <c r="FG27" s="33"/>
      <c r="FH27" s="33"/>
      <c r="FI27" s="35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5"/>
      <c r="FU27" s="33"/>
      <c r="FV27" s="33"/>
      <c r="FW27" s="33"/>
      <c r="FX27" s="33"/>
      <c r="FY27" s="33"/>
      <c r="FZ27" s="35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8"/>
    </row>
    <row r="28" spans="1:198" x14ac:dyDescent="0.2">
      <c r="A28" s="39" t="s">
        <v>515</v>
      </c>
      <c r="B28" s="33" t="str">
        <f>IF(AND(ISTEXT("https://github.com/chaoweilanmaohahaha/SmartGift"),"https://github.com/chaoweilanmaohahaha/SmartGift"&lt;&gt;""), HYPERLINK("https://github.com/chaoweilanmaohahaha/SmartGift", "Link"),"-")</f>
        <v>Link</v>
      </c>
      <c r="C28" s="33" t="s">
        <v>489</v>
      </c>
      <c r="D28" s="33"/>
      <c r="E28" s="33" t="s">
        <v>489</v>
      </c>
      <c r="F28" s="33" t="s">
        <v>492</v>
      </c>
      <c r="G28" s="35"/>
      <c r="H28" s="33" t="s">
        <v>489</v>
      </c>
      <c r="I28" s="33"/>
      <c r="J28" s="33"/>
      <c r="K28" s="33"/>
      <c r="L28" s="33"/>
      <c r="M28" s="33"/>
      <c r="N28" s="33"/>
      <c r="O28" s="33"/>
      <c r="P28" s="33"/>
      <c r="Q28" s="33" t="s">
        <v>489</v>
      </c>
      <c r="R28" s="33"/>
      <c r="S28" s="33"/>
      <c r="T28" s="33"/>
      <c r="U28" s="33"/>
      <c r="V28" s="33"/>
      <c r="W28" s="33"/>
      <c r="X28" s="33"/>
      <c r="Y28" s="35"/>
      <c r="Z28" s="33" t="s">
        <v>489</v>
      </c>
      <c r="AA28" s="33" t="s">
        <v>489</v>
      </c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5" t="s">
        <v>489</v>
      </c>
      <c r="AU28" s="33"/>
      <c r="AV28" s="33"/>
      <c r="AW28" s="33"/>
      <c r="AX28" s="33"/>
      <c r="AY28" s="33" t="s">
        <v>489</v>
      </c>
      <c r="AZ28" s="33"/>
      <c r="BA28" s="33"/>
      <c r="BB28" s="33"/>
      <c r="BC28" s="33"/>
      <c r="BD28" s="33"/>
      <c r="BE28" s="35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5"/>
      <c r="BR28" s="33"/>
      <c r="BS28" s="33"/>
      <c r="BT28" s="33"/>
      <c r="BU28" s="33"/>
      <c r="BV28" s="33"/>
      <c r="BW28" s="33"/>
      <c r="BX28" s="33"/>
      <c r="BY28" s="33"/>
      <c r="BZ28" s="33"/>
      <c r="CA28" s="36"/>
      <c r="CB28" s="33"/>
      <c r="CC28" s="33"/>
      <c r="CD28" s="33"/>
      <c r="CE28" s="33"/>
      <c r="CF28" s="33"/>
      <c r="CG28" s="33"/>
      <c r="CH28" s="33"/>
      <c r="CI28" s="33"/>
      <c r="CJ28" s="33"/>
      <c r="CK28" s="35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5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5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5"/>
      <c r="EX28" s="33"/>
      <c r="EY28" s="33"/>
      <c r="EZ28" s="33"/>
      <c r="FA28" s="35"/>
      <c r="FB28" s="33"/>
      <c r="FC28" s="33"/>
      <c r="FD28" s="33"/>
      <c r="FE28" s="33"/>
      <c r="FF28" s="33"/>
      <c r="FG28" s="33"/>
      <c r="FH28" s="33"/>
      <c r="FI28" s="35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5"/>
      <c r="FU28" s="33"/>
      <c r="FV28" s="33"/>
      <c r="FW28" s="33"/>
      <c r="FX28" s="33"/>
      <c r="FY28" s="33"/>
      <c r="FZ28" s="35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8"/>
    </row>
    <row r="29" spans="1:198" x14ac:dyDescent="0.2">
      <c r="A29" s="39" t="s">
        <v>516</v>
      </c>
      <c r="B29" s="33" t="str">
        <f>IF(AND(ISTEXT("https://github.com/Messi-Q/AMEVulDetector"),"https://github.com/Messi-Q/AMEVulDetector"&lt;&gt;""), HYPERLINK("https://github.com/Messi-Q/AMEVulDetector", "Link"),"-")</f>
        <v>Link</v>
      </c>
      <c r="C29" s="33" t="s">
        <v>489</v>
      </c>
      <c r="D29" s="33"/>
      <c r="E29" s="33" t="s">
        <v>489</v>
      </c>
      <c r="F29" s="33" t="s">
        <v>492</v>
      </c>
      <c r="G29" s="35"/>
      <c r="H29" s="33" t="s">
        <v>489</v>
      </c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5"/>
      <c r="Z29" s="33" t="s">
        <v>489</v>
      </c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5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5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5"/>
      <c r="BR29" s="33"/>
      <c r="BS29" s="33"/>
      <c r="BT29" s="33"/>
      <c r="BU29" s="33"/>
      <c r="BV29" s="33"/>
      <c r="BW29" s="33"/>
      <c r="BX29" s="33"/>
      <c r="BY29" s="33"/>
      <c r="BZ29" s="33"/>
      <c r="CA29" s="36"/>
      <c r="CB29" s="33"/>
      <c r="CC29" s="33"/>
      <c r="CD29" s="33"/>
      <c r="CE29" s="33"/>
      <c r="CF29" s="33"/>
      <c r="CG29" s="33"/>
      <c r="CH29" s="33"/>
      <c r="CI29" s="33"/>
      <c r="CJ29" s="33"/>
      <c r="CK29" s="35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5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 t="s">
        <v>489</v>
      </c>
      <c r="EL29" s="35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5"/>
      <c r="EX29" s="33"/>
      <c r="EY29" s="33"/>
      <c r="EZ29" s="33"/>
      <c r="FA29" s="35"/>
      <c r="FB29" s="33"/>
      <c r="FC29" s="33"/>
      <c r="FD29" s="33"/>
      <c r="FE29" s="33"/>
      <c r="FF29" s="33"/>
      <c r="FG29" s="33"/>
      <c r="FH29" s="33"/>
      <c r="FI29" s="35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5"/>
      <c r="FU29" s="33"/>
      <c r="FV29" s="33"/>
      <c r="FW29" s="33"/>
      <c r="FX29" s="33"/>
      <c r="FY29" s="33"/>
      <c r="FZ29" s="35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8"/>
    </row>
    <row r="30" spans="1:198" x14ac:dyDescent="0.2">
      <c r="A30" s="34" t="s">
        <v>517</v>
      </c>
      <c r="B30" s="33" t="str">
        <f>IF(AND(ISTEXT(""),""&lt;&gt;""), HYPERLINK("", "Link"),"-")</f>
        <v>-</v>
      </c>
      <c r="C30" s="33" t="s">
        <v>489</v>
      </c>
      <c r="D30" s="33"/>
      <c r="E30" s="33"/>
      <c r="F30" s="33" t="s">
        <v>490</v>
      </c>
      <c r="G30" s="35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5"/>
      <c r="Z30" s="33" t="s">
        <v>489</v>
      </c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5" t="s">
        <v>489</v>
      </c>
      <c r="AU30" s="33"/>
      <c r="AV30" s="33"/>
      <c r="AW30" s="33"/>
      <c r="AX30" s="33"/>
      <c r="AY30" s="33"/>
      <c r="AZ30" s="33" t="s">
        <v>489</v>
      </c>
      <c r="BA30" s="33"/>
      <c r="BB30" s="33"/>
      <c r="BC30" s="33"/>
      <c r="BD30" s="33"/>
      <c r="BE30" s="35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5"/>
      <c r="BR30" s="33"/>
      <c r="BS30" s="33"/>
      <c r="BT30" s="33"/>
      <c r="BU30" s="33"/>
      <c r="BV30" s="33"/>
      <c r="BW30" s="33"/>
      <c r="BX30" s="33"/>
      <c r="BY30" s="33"/>
      <c r="BZ30" s="33"/>
      <c r="CA30" s="36"/>
      <c r="CB30" s="33"/>
      <c r="CC30" s="33"/>
      <c r="CD30" s="33"/>
      <c r="CE30" s="33"/>
      <c r="CF30" s="33"/>
      <c r="CG30" s="33"/>
      <c r="CH30" s="33"/>
      <c r="CI30" s="33"/>
      <c r="CJ30" s="33"/>
      <c r="CK30" s="35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5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5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5"/>
      <c r="EX30" s="33"/>
      <c r="EY30" s="33"/>
      <c r="EZ30" s="33"/>
      <c r="FA30" s="35"/>
      <c r="FB30" s="33"/>
      <c r="FC30" s="33"/>
      <c r="FD30" s="33"/>
      <c r="FE30" s="33"/>
      <c r="FF30" s="33"/>
      <c r="FG30" s="33"/>
      <c r="FH30" s="33"/>
      <c r="FI30" s="35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5"/>
      <c r="FU30" s="33"/>
      <c r="FV30" s="33"/>
      <c r="FW30" s="33"/>
      <c r="FX30" s="33"/>
      <c r="FY30" s="33"/>
      <c r="FZ30" s="35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8"/>
    </row>
    <row r="31" spans="1:198" x14ac:dyDescent="0.2">
      <c r="A31" s="34" t="s">
        <v>518</v>
      </c>
      <c r="B31" s="33" t="str">
        <f>IF(AND(ISTEXT(""),""&lt;&gt;""), HYPERLINK("", "Link"),"-")</f>
        <v>-</v>
      </c>
      <c r="C31" s="33" t="s">
        <v>489</v>
      </c>
      <c r="D31" s="33"/>
      <c r="E31" s="33"/>
      <c r="F31" s="33" t="s">
        <v>490</v>
      </c>
      <c r="G31" s="35"/>
      <c r="H31" s="33" t="s">
        <v>489</v>
      </c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5"/>
      <c r="Z31" s="33"/>
      <c r="AA31" s="33"/>
      <c r="AB31" s="33"/>
      <c r="AC31" s="33"/>
      <c r="AD31" s="33" t="s">
        <v>489</v>
      </c>
      <c r="AE31" s="33"/>
      <c r="AF31" s="33"/>
      <c r="AG31" s="33"/>
      <c r="AH31" s="33" t="s">
        <v>489</v>
      </c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5" t="s">
        <v>489</v>
      </c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5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5"/>
      <c r="BR31" s="33"/>
      <c r="BS31" s="33"/>
      <c r="BT31" s="33"/>
      <c r="BU31" s="33"/>
      <c r="BV31" s="33"/>
      <c r="BW31" s="33"/>
      <c r="BX31" s="33"/>
      <c r="BY31" s="33"/>
      <c r="BZ31" s="33"/>
      <c r="CA31" s="36"/>
      <c r="CB31" s="33"/>
      <c r="CC31" s="33"/>
      <c r="CD31" s="33"/>
      <c r="CE31" s="33"/>
      <c r="CF31" s="33"/>
      <c r="CG31" s="33"/>
      <c r="CH31" s="33"/>
      <c r="CI31" s="33"/>
      <c r="CJ31" s="33"/>
      <c r="CK31" s="35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5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5" t="s">
        <v>489</v>
      </c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5"/>
      <c r="EX31" s="33"/>
      <c r="EY31" s="33"/>
      <c r="EZ31" s="33"/>
      <c r="FA31" s="35"/>
      <c r="FB31" s="33"/>
      <c r="FC31" s="33"/>
      <c r="FD31" s="33"/>
      <c r="FE31" s="33"/>
      <c r="FF31" s="33"/>
      <c r="FG31" s="33"/>
      <c r="FH31" s="33"/>
      <c r="FI31" s="35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5"/>
      <c r="FU31" s="33"/>
      <c r="FV31" s="33"/>
      <c r="FW31" s="33"/>
      <c r="FX31" s="33"/>
      <c r="FY31" s="33"/>
      <c r="FZ31" s="35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8"/>
    </row>
    <row r="32" spans="1:198" x14ac:dyDescent="0.2">
      <c r="A32" s="39" t="s">
        <v>519</v>
      </c>
      <c r="B32" s="33" t="str">
        <f>IF(AND(ISTEXT("https://github.com/Messi-Q/GPSCVulDetector"),"https://github.com/Messi-Q/GPSCVulDetector"&lt;&gt;""), HYPERLINK("https://github.com/Messi-Q/GPSCVulDetector", "Link"),"-")</f>
        <v>Link</v>
      </c>
      <c r="C32" s="33" t="s">
        <v>489</v>
      </c>
      <c r="D32" s="33"/>
      <c r="E32" s="33" t="s">
        <v>489</v>
      </c>
      <c r="F32" s="33" t="s">
        <v>492</v>
      </c>
      <c r="G32" s="35"/>
      <c r="H32" s="33" t="s">
        <v>489</v>
      </c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5"/>
      <c r="Z32" s="33" t="s">
        <v>489</v>
      </c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5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5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5"/>
      <c r="BR32" s="33"/>
      <c r="BS32" s="33"/>
      <c r="BT32" s="33"/>
      <c r="BU32" s="33"/>
      <c r="BV32" s="33"/>
      <c r="BW32" s="33"/>
      <c r="BX32" s="33"/>
      <c r="BY32" s="33"/>
      <c r="BZ32" s="33"/>
      <c r="CA32" s="36"/>
      <c r="CB32" s="33"/>
      <c r="CC32" s="33"/>
      <c r="CD32" s="33"/>
      <c r="CE32" s="33"/>
      <c r="CF32" s="33"/>
      <c r="CG32" s="33"/>
      <c r="CH32" s="33"/>
      <c r="CI32" s="33"/>
      <c r="CJ32" s="33"/>
      <c r="CK32" s="35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5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 t="s">
        <v>489</v>
      </c>
      <c r="EL32" s="35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5"/>
      <c r="EX32" s="33"/>
      <c r="EY32" s="33"/>
      <c r="EZ32" s="33"/>
      <c r="FA32" s="35"/>
      <c r="FB32" s="33"/>
      <c r="FC32" s="33"/>
      <c r="FD32" s="33"/>
      <c r="FE32" s="33"/>
      <c r="FF32" s="33"/>
      <c r="FG32" s="33"/>
      <c r="FH32" s="33"/>
      <c r="FI32" s="35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5"/>
      <c r="FU32" s="33"/>
      <c r="FV32" s="33"/>
      <c r="FW32" s="33"/>
      <c r="FX32" s="33"/>
      <c r="FY32" s="33"/>
      <c r="FZ32" s="35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8"/>
    </row>
    <row r="33" spans="1:198" x14ac:dyDescent="0.2">
      <c r="A33" s="34" t="s">
        <v>520</v>
      </c>
      <c r="B33" s="33" t="str">
        <f t="shared" ref="B33:B38" si="1">IF(AND(ISTEXT(""),""&lt;&gt;""), HYPERLINK("", "Link"),"-")</f>
        <v>-</v>
      </c>
      <c r="C33" s="33" t="s">
        <v>489</v>
      </c>
      <c r="D33" s="33"/>
      <c r="E33" s="33"/>
      <c r="F33" s="33" t="s">
        <v>490</v>
      </c>
      <c r="G33" s="35"/>
      <c r="H33" s="33" t="s">
        <v>489</v>
      </c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5"/>
      <c r="Z33" s="33"/>
      <c r="AA33" s="33"/>
      <c r="AB33" s="33"/>
      <c r="AC33" s="33"/>
      <c r="AD33" s="33"/>
      <c r="AE33" s="33"/>
      <c r="AF33" s="33"/>
      <c r="AG33" s="33"/>
      <c r="AH33" s="33" t="s">
        <v>489</v>
      </c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5" t="s">
        <v>489</v>
      </c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5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5"/>
      <c r="BR33" s="33"/>
      <c r="BS33" s="33"/>
      <c r="BT33" s="33"/>
      <c r="BU33" s="33"/>
      <c r="BV33" s="33"/>
      <c r="BW33" s="33"/>
      <c r="BX33" s="33"/>
      <c r="BY33" s="33"/>
      <c r="BZ33" s="33"/>
      <c r="CA33" s="36"/>
      <c r="CB33" s="33"/>
      <c r="CC33" s="33"/>
      <c r="CD33" s="33"/>
      <c r="CE33" s="33"/>
      <c r="CF33" s="33"/>
      <c r="CG33" s="33"/>
      <c r="CH33" s="33"/>
      <c r="CI33" s="33"/>
      <c r="CJ33" s="33"/>
      <c r="CK33" s="35" t="s">
        <v>489</v>
      </c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5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5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5"/>
      <c r="EX33" s="33"/>
      <c r="EY33" s="33"/>
      <c r="EZ33" s="33"/>
      <c r="FA33" s="35"/>
      <c r="FB33" s="33"/>
      <c r="FC33" s="33"/>
      <c r="FD33" s="33"/>
      <c r="FE33" s="33"/>
      <c r="FF33" s="33"/>
      <c r="FG33" s="33"/>
      <c r="FH33" s="33"/>
      <c r="FI33" s="35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5"/>
      <c r="FU33" s="33"/>
      <c r="FV33" s="33"/>
      <c r="FW33" s="33"/>
      <c r="FX33" s="33"/>
      <c r="FY33" s="33"/>
      <c r="FZ33" s="35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8"/>
    </row>
    <row r="34" spans="1:198" x14ac:dyDescent="0.2">
      <c r="A34" s="39" t="s">
        <v>521</v>
      </c>
      <c r="B34" s="33" t="str">
        <f t="shared" si="1"/>
        <v>-</v>
      </c>
      <c r="C34" s="33" t="s">
        <v>489</v>
      </c>
      <c r="D34" s="33"/>
      <c r="E34" s="33"/>
      <c r="F34" s="33" t="s">
        <v>492</v>
      </c>
      <c r="G34" s="35"/>
      <c r="H34" s="33" t="s">
        <v>489</v>
      </c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5"/>
      <c r="Z34" s="33" t="s">
        <v>489</v>
      </c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5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5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5"/>
      <c r="BR34" s="33" t="s">
        <v>489</v>
      </c>
      <c r="BS34" s="33"/>
      <c r="BT34" s="33" t="s">
        <v>489</v>
      </c>
      <c r="BU34" s="33"/>
      <c r="BV34" s="33"/>
      <c r="BW34" s="33"/>
      <c r="BX34" s="33"/>
      <c r="BY34" s="33"/>
      <c r="BZ34" s="33"/>
      <c r="CA34" s="36"/>
      <c r="CB34" s="33"/>
      <c r="CC34" s="33"/>
      <c r="CD34" s="33"/>
      <c r="CE34" s="33"/>
      <c r="CF34" s="33"/>
      <c r="CG34" s="33"/>
      <c r="CH34" s="33"/>
      <c r="CI34" s="33"/>
      <c r="CJ34" s="33"/>
      <c r="CK34" s="35" t="s">
        <v>489</v>
      </c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5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 t="s">
        <v>489</v>
      </c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5"/>
      <c r="EM34" s="33" t="s">
        <v>489</v>
      </c>
      <c r="EN34" s="33"/>
      <c r="EO34" s="33"/>
      <c r="EP34" s="33"/>
      <c r="EQ34" s="33"/>
      <c r="ER34" s="33"/>
      <c r="ES34" s="33"/>
      <c r="ET34" s="33"/>
      <c r="EU34" s="33"/>
      <c r="EV34" s="33"/>
      <c r="EW34" s="35"/>
      <c r="EX34" s="33"/>
      <c r="EY34" s="33"/>
      <c r="EZ34" s="33"/>
      <c r="FA34" s="35"/>
      <c r="FB34" s="33"/>
      <c r="FC34" s="33"/>
      <c r="FD34" s="33"/>
      <c r="FE34" s="33"/>
      <c r="FF34" s="33"/>
      <c r="FG34" s="33"/>
      <c r="FH34" s="33"/>
      <c r="FI34" s="35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5"/>
      <c r="FU34" s="33"/>
      <c r="FV34" s="33"/>
      <c r="FW34" s="33"/>
      <c r="FX34" s="33"/>
      <c r="FY34" s="33"/>
      <c r="FZ34" s="35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8"/>
    </row>
    <row r="35" spans="1:198" x14ac:dyDescent="0.2">
      <c r="A35" s="39" t="s">
        <v>522</v>
      </c>
      <c r="B35" s="33" t="str">
        <f t="shared" si="1"/>
        <v>-</v>
      </c>
      <c r="C35" s="33" t="s">
        <v>489</v>
      </c>
      <c r="D35" s="33"/>
      <c r="E35" s="33"/>
      <c r="F35" s="33" t="s">
        <v>492</v>
      </c>
      <c r="G35" s="35"/>
      <c r="H35" s="33" t="s">
        <v>489</v>
      </c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5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5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5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5"/>
      <c r="BR35" s="33"/>
      <c r="BS35" s="33"/>
      <c r="BT35" s="33"/>
      <c r="BU35" s="33"/>
      <c r="BV35" s="33"/>
      <c r="BW35" s="33"/>
      <c r="BX35" s="33"/>
      <c r="BY35" s="33"/>
      <c r="BZ35" s="33"/>
      <c r="CA35" s="36"/>
      <c r="CB35" s="33"/>
      <c r="CC35" s="33"/>
      <c r="CD35" s="33"/>
      <c r="CE35" s="33"/>
      <c r="CF35" s="33"/>
      <c r="CG35" s="33"/>
      <c r="CH35" s="33"/>
      <c r="CI35" s="33"/>
      <c r="CJ35" s="33"/>
      <c r="CK35" s="35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5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5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5"/>
      <c r="EX35" s="33"/>
      <c r="EY35" s="33"/>
      <c r="EZ35" s="33"/>
      <c r="FA35" s="35"/>
      <c r="FB35" s="33"/>
      <c r="FC35" s="33"/>
      <c r="FD35" s="33"/>
      <c r="FE35" s="33"/>
      <c r="FF35" s="33"/>
      <c r="FG35" s="33"/>
      <c r="FH35" s="33"/>
      <c r="FI35" s="35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5"/>
      <c r="FU35" s="33"/>
      <c r="FV35" s="33"/>
      <c r="FW35" s="33"/>
      <c r="FX35" s="33"/>
      <c r="FY35" s="33"/>
      <c r="FZ35" s="35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8"/>
    </row>
    <row r="36" spans="1:198" x14ac:dyDescent="0.2">
      <c r="A36" s="39" t="s">
        <v>523</v>
      </c>
      <c r="B36" s="33" t="str">
        <f t="shared" si="1"/>
        <v>-</v>
      </c>
      <c r="C36" s="33" t="s">
        <v>489</v>
      </c>
      <c r="D36" s="33"/>
      <c r="E36" s="33"/>
      <c r="F36" s="33" t="s">
        <v>492</v>
      </c>
      <c r="G36" s="35"/>
      <c r="H36" s="33" t="s">
        <v>489</v>
      </c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5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5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5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5"/>
      <c r="BR36" s="33"/>
      <c r="BS36" s="33"/>
      <c r="BT36" s="33"/>
      <c r="BU36" s="33"/>
      <c r="BV36" s="33"/>
      <c r="BW36" s="33"/>
      <c r="BX36" s="33"/>
      <c r="BY36" s="33"/>
      <c r="BZ36" s="33"/>
      <c r="CA36" s="36"/>
      <c r="CB36" s="33"/>
      <c r="CC36" s="33"/>
      <c r="CD36" s="33"/>
      <c r="CE36" s="33"/>
      <c r="CF36" s="33"/>
      <c r="CG36" s="33"/>
      <c r="CH36" s="33"/>
      <c r="CI36" s="33"/>
      <c r="CJ36" s="33"/>
      <c r="CK36" s="35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5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5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5"/>
      <c r="EX36" s="33"/>
      <c r="EY36" s="33"/>
      <c r="EZ36" s="33"/>
      <c r="FA36" s="35"/>
      <c r="FB36" s="33"/>
      <c r="FC36" s="33"/>
      <c r="FD36" s="33"/>
      <c r="FE36" s="33"/>
      <c r="FF36" s="33"/>
      <c r="FG36" s="33"/>
      <c r="FH36" s="33"/>
      <c r="FI36" s="35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5"/>
      <c r="FU36" s="33"/>
      <c r="FV36" s="33"/>
      <c r="FW36" s="33"/>
      <c r="FX36" s="33"/>
      <c r="FY36" s="33"/>
      <c r="FZ36" s="35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8"/>
    </row>
    <row r="37" spans="1:198" x14ac:dyDescent="0.2">
      <c r="A37" s="39" t="s">
        <v>524</v>
      </c>
      <c r="B37" s="33" t="str">
        <f t="shared" si="1"/>
        <v>-</v>
      </c>
      <c r="C37" s="33" t="s">
        <v>489</v>
      </c>
      <c r="D37" s="33" t="s">
        <v>489</v>
      </c>
      <c r="E37" s="33"/>
      <c r="F37" s="33" t="s">
        <v>492</v>
      </c>
      <c r="G37" s="35"/>
      <c r="H37" s="33" t="s">
        <v>489</v>
      </c>
      <c r="I37" s="33"/>
      <c r="J37" s="33"/>
      <c r="K37" s="33"/>
      <c r="L37" s="33"/>
      <c r="M37" s="33"/>
      <c r="N37" s="33"/>
      <c r="O37" s="33"/>
      <c r="P37" s="33"/>
      <c r="Q37" s="33" t="s">
        <v>489</v>
      </c>
      <c r="R37" s="33"/>
      <c r="S37" s="33"/>
      <c r="T37" s="33"/>
      <c r="U37" s="33"/>
      <c r="V37" s="33"/>
      <c r="W37" s="33"/>
      <c r="X37" s="33"/>
      <c r="Y37" s="35" t="s">
        <v>489</v>
      </c>
      <c r="Z37" s="33"/>
      <c r="AA37" s="33"/>
      <c r="AB37" s="33"/>
      <c r="AC37" s="33" t="s">
        <v>489</v>
      </c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5" t="s">
        <v>489</v>
      </c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5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5"/>
      <c r="BR37" s="33"/>
      <c r="BS37" s="33"/>
      <c r="BT37" s="33" t="s">
        <v>489</v>
      </c>
      <c r="BU37" s="33"/>
      <c r="BV37" s="33"/>
      <c r="BW37" s="33"/>
      <c r="BX37" s="33"/>
      <c r="BY37" s="33"/>
      <c r="BZ37" s="33"/>
      <c r="CA37" s="36"/>
      <c r="CB37" s="33"/>
      <c r="CC37" s="33"/>
      <c r="CD37" s="33"/>
      <c r="CE37" s="33"/>
      <c r="CF37" s="33"/>
      <c r="CG37" s="33"/>
      <c r="CH37" s="33"/>
      <c r="CI37" s="33"/>
      <c r="CJ37" s="33"/>
      <c r="CK37" s="35" t="s">
        <v>489</v>
      </c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5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5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5"/>
      <c r="EX37" s="33"/>
      <c r="EY37" s="33"/>
      <c r="EZ37" s="33"/>
      <c r="FA37" s="35"/>
      <c r="FB37" s="33"/>
      <c r="FC37" s="33"/>
      <c r="FD37" s="33"/>
      <c r="FE37" s="33"/>
      <c r="FF37" s="33"/>
      <c r="FG37" s="33"/>
      <c r="FH37" s="33"/>
      <c r="FI37" s="35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5"/>
      <c r="FU37" s="33"/>
      <c r="FV37" s="33"/>
      <c r="FW37" s="33"/>
      <c r="FX37" s="33"/>
      <c r="FY37" s="33"/>
      <c r="FZ37" s="35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8"/>
    </row>
    <row r="38" spans="1:198" x14ac:dyDescent="0.2">
      <c r="A38" s="39" t="s">
        <v>525</v>
      </c>
      <c r="B38" s="33" t="str">
        <f t="shared" si="1"/>
        <v>-</v>
      </c>
      <c r="C38" s="33" t="s">
        <v>489</v>
      </c>
      <c r="D38" s="33"/>
      <c r="E38" s="33"/>
      <c r="F38" s="33" t="s">
        <v>492</v>
      </c>
      <c r="G38" s="35"/>
      <c r="H38" s="33" t="s">
        <v>489</v>
      </c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5"/>
      <c r="Z38" s="33" t="s">
        <v>489</v>
      </c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5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5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5"/>
      <c r="BR38" s="33"/>
      <c r="BS38" s="33"/>
      <c r="BT38" s="33"/>
      <c r="BU38" s="33"/>
      <c r="BV38" s="33"/>
      <c r="BW38" s="33"/>
      <c r="BX38" s="33"/>
      <c r="BY38" s="33"/>
      <c r="BZ38" s="33"/>
      <c r="CA38" s="36"/>
      <c r="CB38" s="33"/>
      <c r="CC38" s="33"/>
      <c r="CD38" s="33"/>
      <c r="CE38" s="33"/>
      <c r="CF38" s="33"/>
      <c r="CG38" s="33"/>
      <c r="CH38" s="33"/>
      <c r="CI38" s="33"/>
      <c r="CJ38" s="33"/>
      <c r="CK38" s="35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5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5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5"/>
      <c r="EX38" s="33"/>
      <c r="EY38" s="33"/>
      <c r="EZ38" s="33"/>
      <c r="FA38" s="35"/>
      <c r="FB38" s="33"/>
      <c r="FC38" s="33"/>
      <c r="FD38" s="33"/>
      <c r="FE38" s="33"/>
      <c r="FF38" s="33"/>
      <c r="FG38" s="33"/>
      <c r="FH38" s="33"/>
      <c r="FI38" s="35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5"/>
      <c r="FU38" s="33"/>
      <c r="FV38" s="33"/>
      <c r="FW38" s="33"/>
      <c r="FX38" s="33"/>
      <c r="FY38" s="33"/>
      <c r="FZ38" s="35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8"/>
    </row>
    <row r="39" spans="1:198" x14ac:dyDescent="0.2">
      <c r="A39" s="39" t="s">
        <v>526</v>
      </c>
      <c r="B39" s="33" t="str">
        <f>IF(AND(ISTEXT("https://github.com/EVMFuzzer/EVMFuzzer"),"https://github.com/EVMFuzzer/EVMFuzzer"&lt;&gt;""), HYPERLINK("https://github.com/EVMFuzzer/EVMFuzzer", "Link"),"-")</f>
        <v>Link</v>
      </c>
      <c r="C39" s="33"/>
      <c r="D39" s="33" t="s">
        <v>489</v>
      </c>
      <c r="E39" s="33" t="s">
        <v>489</v>
      </c>
      <c r="F39" s="33" t="s">
        <v>492</v>
      </c>
      <c r="G39" s="35"/>
      <c r="H39" s="33" t="s">
        <v>489</v>
      </c>
      <c r="I39" s="33"/>
      <c r="J39" s="33"/>
      <c r="K39" s="33"/>
      <c r="L39" s="33"/>
      <c r="M39" s="33"/>
      <c r="N39" s="33"/>
      <c r="O39" s="33"/>
      <c r="P39" s="33"/>
      <c r="Q39" s="33" t="s">
        <v>489</v>
      </c>
      <c r="R39" s="33"/>
      <c r="S39" s="33"/>
      <c r="T39" s="33"/>
      <c r="U39" s="33"/>
      <c r="V39" s="33"/>
      <c r="W39" s="33"/>
      <c r="X39" s="33"/>
      <c r="Y39" s="35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5" t="s">
        <v>489</v>
      </c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5"/>
      <c r="BF39" s="33"/>
      <c r="BG39" s="33"/>
      <c r="BH39" s="33"/>
      <c r="BI39" s="33"/>
      <c r="BJ39" s="33"/>
      <c r="BK39" s="33"/>
      <c r="BL39" s="33"/>
      <c r="BM39" s="33"/>
      <c r="BN39" s="33"/>
      <c r="BO39" s="33" t="s">
        <v>489</v>
      </c>
      <c r="BP39" s="33"/>
      <c r="BQ39" s="35"/>
      <c r="BR39" s="33"/>
      <c r="BS39" s="33"/>
      <c r="BT39" s="33"/>
      <c r="BU39" s="33"/>
      <c r="BV39" s="33"/>
      <c r="BW39" s="33"/>
      <c r="BX39" s="33"/>
      <c r="BY39" s="33"/>
      <c r="BZ39" s="33"/>
      <c r="CA39" s="36"/>
      <c r="CB39" s="33"/>
      <c r="CC39" s="33"/>
      <c r="CD39" s="33"/>
      <c r="CE39" s="33"/>
      <c r="CF39" s="33"/>
      <c r="CG39" s="33"/>
      <c r="CH39" s="33"/>
      <c r="CI39" s="33"/>
      <c r="CJ39" s="33"/>
      <c r="CK39" s="35" t="s">
        <v>489</v>
      </c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5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5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5"/>
      <c r="EX39" s="33"/>
      <c r="EY39" s="33"/>
      <c r="EZ39" s="33"/>
      <c r="FA39" s="35"/>
      <c r="FB39" s="33"/>
      <c r="FC39" s="33"/>
      <c r="FD39" s="33"/>
      <c r="FE39" s="33"/>
      <c r="FF39" s="33"/>
      <c r="FG39" s="33"/>
      <c r="FH39" s="33"/>
      <c r="FI39" s="35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5"/>
      <c r="FU39" s="33"/>
      <c r="FV39" s="33"/>
      <c r="FW39" s="33"/>
      <c r="FX39" s="33"/>
      <c r="FY39" s="33"/>
      <c r="FZ39" s="35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8"/>
    </row>
    <row r="40" spans="1:198" x14ac:dyDescent="0.2">
      <c r="A40" s="39" t="s">
        <v>527</v>
      </c>
      <c r="B40" s="33" t="str">
        <f>IF(AND(ISTEXT(""),""&lt;&gt;""), HYPERLINK("", "Link"),"-")</f>
        <v>-</v>
      </c>
      <c r="C40" s="33" t="s">
        <v>489</v>
      </c>
      <c r="D40" s="33"/>
      <c r="E40" s="33"/>
      <c r="F40" s="33" t="s">
        <v>492</v>
      </c>
      <c r="G40" s="35"/>
      <c r="H40" s="33" t="s">
        <v>489</v>
      </c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5"/>
      <c r="Z40" s="33" t="s">
        <v>489</v>
      </c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5" t="s">
        <v>489</v>
      </c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5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5"/>
      <c r="BR40" s="33" t="s">
        <v>489</v>
      </c>
      <c r="BS40" s="33"/>
      <c r="BT40" s="33"/>
      <c r="BU40" s="33"/>
      <c r="BV40" s="33"/>
      <c r="BW40" s="33"/>
      <c r="BX40" s="33"/>
      <c r="BY40" s="33"/>
      <c r="BZ40" s="33"/>
      <c r="CA40" s="36"/>
      <c r="CB40" s="33"/>
      <c r="CC40" s="33"/>
      <c r="CD40" s="33"/>
      <c r="CE40" s="33"/>
      <c r="CF40" s="33"/>
      <c r="CG40" s="33"/>
      <c r="CH40" s="33"/>
      <c r="CI40" s="33"/>
      <c r="CJ40" s="33"/>
      <c r="CK40" s="35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5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5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5"/>
      <c r="EX40" s="33"/>
      <c r="EY40" s="33"/>
      <c r="EZ40" s="33"/>
      <c r="FA40" s="35"/>
      <c r="FB40" s="33"/>
      <c r="FC40" s="33"/>
      <c r="FD40" s="33"/>
      <c r="FE40" s="33"/>
      <c r="FF40" s="33"/>
      <c r="FG40" s="33"/>
      <c r="FH40" s="33"/>
      <c r="FI40" s="35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5"/>
      <c r="FU40" s="33"/>
      <c r="FV40" s="33"/>
      <c r="FW40" s="33"/>
      <c r="FX40" s="33"/>
      <c r="FY40" s="33"/>
      <c r="FZ40" s="35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8"/>
    </row>
    <row r="41" spans="1:198" x14ac:dyDescent="0.2">
      <c r="A41" s="34" t="s">
        <v>528</v>
      </c>
      <c r="B41" s="33" t="str">
        <f>IF(AND(ISTEXT("https://github.com/uni-due-syssec/evmpatch-developer-study"),"https://github.com/uni-due-syssec/evmpatch-developer-study"&lt;&gt;""), HYPERLINK("https://github.com/uni-due-syssec/evmpatch-developer-study", "Link"),"-")</f>
        <v>Link</v>
      </c>
      <c r="C41" s="33" t="s">
        <v>489</v>
      </c>
      <c r="D41" s="33" t="s">
        <v>489</v>
      </c>
      <c r="E41" s="33" t="s">
        <v>489</v>
      </c>
      <c r="F41" s="33" t="s">
        <v>490</v>
      </c>
      <c r="G41" s="35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5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5" t="s">
        <v>489</v>
      </c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5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5"/>
      <c r="BR41" s="33"/>
      <c r="BS41" s="33"/>
      <c r="BT41" s="33"/>
      <c r="BU41" s="33"/>
      <c r="BV41" s="33"/>
      <c r="BW41" s="33"/>
      <c r="BX41" s="33"/>
      <c r="BY41" s="33"/>
      <c r="BZ41" s="33"/>
      <c r="CA41" s="36"/>
      <c r="CB41" s="33"/>
      <c r="CC41" s="33"/>
      <c r="CD41" s="33"/>
      <c r="CE41" s="33"/>
      <c r="CF41" s="33"/>
      <c r="CG41" s="33"/>
      <c r="CH41" s="33"/>
      <c r="CI41" s="33"/>
      <c r="CJ41" s="33"/>
      <c r="CK41" s="35" t="s">
        <v>489</v>
      </c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5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5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5"/>
      <c r="EX41" s="33"/>
      <c r="EY41" s="33"/>
      <c r="EZ41" s="33"/>
      <c r="FA41" s="35"/>
      <c r="FB41" s="33"/>
      <c r="FC41" s="33"/>
      <c r="FD41" s="33"/>
      <c r="FE41" s="33"/>
      <c r="FF41" s="33"/>
      <c r="FG41" s="33"/>
      <c r="FH41" s="33"/>
      <c r="FI41" s="35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5"/>
      <c r="FU41" s="33"/>
      <c r="FV41" s="33"/>
      <c r="FW41" s="33"/>
      <c r="FX41" s="33"/>
      <c r="FY41" s="33"/>
      <c r="FZ41" s="35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8"/>
    </row>
    <row r="42" spans="1:198" x14ac:dyDescent="0.2">
      <c r="A42" s="34" t="s">
        <v>529</v>
      </c>
      <c r="B42" s="33" t="str">
        <f>IF(AND(ISTEXT("https://github.com/s00ne/SmartConDetect"),"https://github.com/s00ne/SmartConDetect"&lt;&gt;""), HYPERLINK("https://github.com/s00ne/SmartConDetect", "Link"),"-")</f>
        <v>Link</v>
      </c>
      <c r="C42" s="33" t="s">
        <v>489</v>
      </c>
      <c r="D42" s="33"/>
      <c r="E42" s="33" t="s">
        <v>489</v>
      </c>
      <c r="F42" s="33" t="s">
        <v>490</v>
      </c>
      <c r="G42" s="35"/>
      <c r="H42" s="33"/>
      <c r="I42" s="33"/>
      <c r="J42" s="33"/>
      <c r="K42" s="33"/>
      <c r="L42" s="33"/>
      <c r="M42" s="33" t="s">
        <v>489</v>
      </c>
      <c r="N42" s="33"/>
      <c r="O42" s="33"/>
      <c r="P42" s="33"/>
      <c r="Q42" s="33"/>
      <c r="R42" s="33"/>
      <c r="S42" s="33"/>
      <c r="T42" s="33"/>
      <c r="U42" s="33"/>
      <c r="V42" s="33" t="s">
        <v>489</v>
      </c>
      <c r="W42" s="33" t="s">
        <v>489</v>
      </c>
      <c r="X42" s="33"/>
      <c r="Y42" s="35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 t="s">
        <v>489</v>
      </c>
      <c r="AK42" s="33"/>
      <c r="AL42" s="33"/>
      <c r="AM42" s="33"/>
      <c r="AN42" s="33"/>
      <c r="AO42" s="33"/>
      <c r="AP42" s="33"/>
      <c r="AQ42" s="33"/>
      <c r="AR42" s="33"/>
      <c r="AS42" s="33"/>
      <c r="AT42" s="35" t="s">
        <v>489</v>
      </c>
      <c r="AU42" s="33"/>
      <c r="AV42" s="33"/>
      <c r="AW42" s="33"/>
      <c r="AX42" s="33"/>
      <c r="AY42" s="33"/>
      <c r="AZ42" s="33" t="s">
        <v>489</v>
      </c>
      <c r="BA42" s="33"/>
      <c r="BB42" s="33"/>
      <c r="BC42" s="33"/>
      <c r="BD42" s="33"/>
      <c r="BE42" s="35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 t="s">
        <v>489</v>
      </c>
      <c r="BQ42" s="35"/>
      <c r="BR42" s="33"/>
      <c r="BS42" s="33"/>
      <c r="BT42" s="33"/>
      <c r="BU42" s="33"/>
      <c r="BV42" s="33"/>
      <c r="BW42" s="33"/>
      <c r="BX42" s="33"/>
      <c r="BY42" s="33"/>
      <c r="BZ42" s="33" t="s">
        <v>489</v>
      </c>
      <c r="CA42" s="36"/>
      <c r="CB42" s="33"/>
      <c r="CC42" s="33"/>
      <c r="CD42" s="33"/>
      <c r="CE42" s="33"/>
      <c r="CF42" s="33"/>
      <c r="CG42" s="33"/>
      <c r="CH42" s="33"/>
      <c r="CI42" s="33"/>
      <c r="CJ42" s="33"/>
      <c r="CK42" s="35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 t="s">
        <v>489</v>
      </c>
      <c r="CW42" s="35"/>
      <c r="CX42" s="33"/>
      <c r="CY42" s="33"/>
      <c r="CZ42" s="33"/>
      <c r="DA42" s="33" t="s">
        <v>489</v>
      </c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 t="s">
        <v>489</v>
      </c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5"/>
      <c r="EM42" s="33" t="s">
        <v>489</v>
      </c>
      <c r="EN42" s="33"/>
      <c r="EO42" s="33"/>
      <c r="EP42" s="33" t="s">
        <v>489</v>
      </c>
      <c r="EQ42" s="33"/>
      <c r="ER42" s="33"/>
      <c r="ES42" s="33"/>
      <c r="ET42" s="33"/>
      <c r="EU42" s="33"/>
      <c r="EV42" s="33" t="s">
        <v>489</v>
      </c>
      <c r="EW42" s="35"/>
      <c r="EX42" s="33"/>
      <c r="EY42" s="33"/>
      <c r="EZ42" s="33"/>
      <c r="FA42" s="35"/>
      <c r="FB42" s="33"/>
      <c r="FC42" s="33"/>
      <c r="FD42" s="33"/>
      <c r="FE42" s="33"/>
      <c r="FF42" s="33"/>
      <c r="FG42" s="33"/>
      <c r="FH42" s="33"/>
      <c r="FI42" s="35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5"/>
      <c r="FU42" s="33"/>
      <c r="FV42" s="33"/>
      <c r="FW42" s="33"/>
      <c r="FX42" s="33"/>
      <c r="FY42" s="33"/>
      <c r="FZ42" s="35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8"/>
    </row>
    <row r="43" spans="1:198" x14ac:dyDescent="0.2">
      <c r="A43" s="39" t="s">
        <v>530</v>
      </c>
      <c r="B43" s="33" t="str">
        <f>IF(AND(ISTEXT("https://github.com/ToolmanInside/xfuzz_tool "),"https://github.com/ToolmanInside/xfuzz_tool "&lt;&gt;""), HYPERLINK("https://github.com/ToolmanInside/xfuzz_tool ", "Link"),"-")</f>
        <v>Link</v>
      </c>
      <c r="C43" s="33" t="s">
        <v>489</v>
      </c>
      <c r="D43" s="33" t="s">
        <v>489</v>
      </c>
      <c r="E43" s="33" t="s">
        <v>489</v>
      </c>
      <c r="F43" s="33" t="s">
        <v>492</v>
      </c>
      <c r="G43" s="35"/>
      <c r="H43" s="33" t="s">
        <v>489</v>
      </c>
      <c r="I43" s="33"/>
      <c r="J43" s="33"/>
      <c r="K43" s="33"/>
      <c r="L43" s="33"/>
      <c r="M43" s="33"/>
      <c r="N43" s="33"/>
      <c r="O43" s="33"/>
      <c r="P43" s="33"/>
      <c r="Q43" s="33" t="s">
        <v>489</v>
      </c>
      <c r="R43" s="33"/>
      <c r="S43" s="33"/>
      <c r="T43" s="33"/>
      <c r="U43" s="33"/>
      <c r="V43" s="33"/>
      <c r="W43" s="33"/>
      <c r="X43" s="33"/>
      <c r="Y43" s="35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5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5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5"/>
      <c r="BR43" s="33" t="s">
        <v>489</v>
      </c>
      <c r="BS43" s="33"/>
      <c r="BT43" s="33"/>
      <c r="BU43" s="33"/>
      <c r="BV43" s="33"/>
      <c r="BW43" s="33"/>
      <c r="BX43" s="33"/>
      <c r="BY43" s="33"/>
      <c r="BZ43" s="33"/>
      <c r="CA43" s="36"/>
      <c r="CB43" s="33"/>
      <c r="CC43" s="33"/>
      <c r="CD43" s="33"/>
      <c r="CE43" s="33"/>
      <c r="CF43" s="33"/>
      <c r="CG43" s="33"/>
      <c r="CH43" s="33"/>
      <c r="CI43" s="33"/>
      <c r="CJ43" s="33"/>
      <c r="CK43" s="35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5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5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5"/>
      <c r="EX43" s="33"/>
      <c r="EY43" s="33"/>
      <c r="EZ43" s="33"/>
      <c r="FA43" s="35"/>
      <c r="FB43" s="33"/>
      <c r="FC43" s="33"/>
      <c r="FD43" s="33"/>
      <c r="FE43" s="33"/>
      <c r="FF43" s="33"/>
      <c r="FG43" s="33"/>
      <c r="FH43" s="33"/>
      <c r="FI43" s="35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5"/>
      <c r="FU43" s="33"/>
      <c r="FV43" s="33"/>
      <c r="FW43" s="33"/>
      <c r="FX43" s="33"/>
      <c r="FY43" s="33"/>
      <c r="FZ43" s="35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8"/>
    </row>
    <row r="44" spans="1:198" x14ac:dyDescent="0.2">
      <c r="A44" s="39" t="s">
        <v>531</v>
      </c>
      <c r="B44" s="33" t="str">
        <f>IF(AND(ISTEXT("https://github.com/Demonhero0/rlf"),"https://github.com/Demonhero0/rlf"&lt;&gt;""), HYPERLINK("https://github.com/Demonhero0/rlf", "Link"),"-")</f>
        <v>Link</v>
      </c>
      <c r="C44" s="33"/>
      <c r="D44" s="33" t="s">
        <v>489</v>
      </c>
      <c r="E44" s="33" t="s">
        <v>489</v>
      </c>
      <c r="F44" s="33" t="s">
        <v>492</v>
      </c>
      <c r="G44" s="35"/>
      <c r="H44" s="33"/>
      <c r="I44" s="33"/>
      <c r="J44" s="33"/>
      <c r="K44" s="33"/>
      <c r="L44" s="33"/>
      <c r="M44" s="33"/>
      <c r="N44" s="33"/>
      <c r="O44" s="33"/>
      <c r="P44" s="33"/>
      <c r="Q44" s="33" t="s">
        <v>489</v>
      </c>
      <c r="R44" s="33"/>
      <c r="S44" s="33"/>
      <c r="T44" s="33"/>
      <c r="U44" s="33"/>
      <c r="V44" s="33"/>
      <c r="W44" s="33" t="s">
        <v>489</v>
      </c>
      <c r="X44" s="33"/>
      <c r="Y44" s="35" t="s">
        <v>489</v>
      </c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5" t="s">
        <v>489</v>
      </c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5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5"/>
      <c r="BR44" s="33"/>
      <c r="BS44" s="33"/>
      <c r="BT44" s="33" t="s">
        <v>489</v>
      </c>
      <c r="BU44" s="33" t="s">
        <v>489</v>
      </c>
      <c r="BV44" s="33"/>
      <c r="BW44" s="33"/>
      <c r="BX44" s="33"/>
      <c r="BY44" s="33"/>
      <c r="BZ44" s="33"/>
      <c r="CA44" s="36"/>
      <c r="CB44" s="33"/>
      <c r="CC44" s="33"/>
      <c r="CD44" s="33"/>
      <c r="CE44" s="33"/>
      <c r="CF44" s="33"/>
      <c r="CG44" s="33"/>
      <c r="CH44" s="33"/>
      <c r="CI44" s="33"/>
      <c r="CJ44" s="33"/>
      <c r="CK44" s="35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5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5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5"/>
      <c r="EX44" s="33"/>
      <c r="EY44" s="33"/>
      <c r="EZ44" s="33"/>
      <c r="FA44" s="35"/>
      <c r="FB44" s="33"/>
      <c r="FC44" s="33"/>
      <c r="FD44" s="33"/>
      <c r="FE44" s="33"/>
      <c r="FF44" s="33"/>
      <c r="FG44" s="33"/>
      <c r="FH44" s="33"/>
      <c r="FI44" s="35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5"/>
      <c r="FU44" s="33"/>
      <c r="FV44" s="33"/>
      <c r="FW44" s="33"/>
      <c r="FX44" s="33"/>
      <c r="FY44" s="33"/>
      <c r="FZ44" s="35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8"/>
    </row>
    <row r="45" spans="1:198" x14ac:dyDescent="0.2">
      <c r="A45" s="39" t="s">
        <v>532</v>
      </c>
      <c r="B45" s="33" t="str">
        <f>IF(AND(ISTEXT("https://github.com/Messi-Q/IR-Fuzz"),"https://github.com/Messi-Q/IR-Fuzz"&lt;&gt;""), HYPERLINK("https://github.com/Messi-Q/IR-Fuzz", "Link"),"-")</f>
        <v>Link</v>
      </c>
      <c r="C45" s="33"/>
      <c r="D45" s="33" t="s">
        <v>489</v>
      </c>
      <c r="E45" s="33" t="s">
        <v>489</v>
      </c>
      <c r="F45" s="33" t="s">
        <v>492</v>
      </c>
      <c r="G45" s="35"/>
      <c r="H45" s="33" t="s">
        <v>489</v>
      </c>
      <c r="I45" s="33"/>
      <c r="J45" s="33"/>
      <c r="K45" s="33"/>
      <c r="L45" s="33"/>
      <c r="M45" s="33" t="s">
        <v>489</v>
      </c>
      <c r="N45" s="33"/>
      <c r="O45" s="33"/>
      <c r="P45" s="33"/>
      <c r="Q45" s="33" t="s">
        <v>489</v>
      </c>
      <c r="R45" s="33"/>
      <c r="S45" s="33"/>
      <c r="T45" s="33"/>
      <c r="U45" s="33"/>
      <c r="V45" s="33"/>
      <c r="W45" s="33" t="s">
        <v>489</v>
      </c>
      <c r="X45" s="33"/>
      <c r="Y45" s="35"/>
      <c r="Z45" s="33" t="s">
        <v>489</v>
      </c>
      <c r="AA45" s="33" t="s">
        <v>489</v>
      </c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5" t="s">
        <v>489</v>
      </c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5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5"/>
      <c r="BR45" s="33"/>
      <c r="BS45" s="33"/>
      <c r="BT45" s="33"/>
      <c r="BU45" s="33"/>
      <c r="BV45" s="33"/>
      <c r="BW45" s="33"/>
      <c r="BX45" s="33"/>
      <c r="BY45" s="33"/>
      <c r="BZ45" s="33"/>
      <c r="CA45" s="36"/>
      <c r="CB45" s="33"/>
      <c r="CC45" s="33"/>
      <c r="CD45" s="33"/>
      <c r="CE45" s="33"/>
      <c r="CF45" s="33"/>
      <c r="CG45" s="33"/>
      <c r="CH45" s="33"/>
      <c r="CI45" s="33"/>
      <c r="CJ45" s="33"/>
      <c r="CK45" s="35" t="s">
        <v>489</v>
      </c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5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5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5"/>
      <c r="EX45" s="33"/>
      <c r="EY45" s="33"/>
      <c r="EZ45" s="33"/>
      <c r="FA45" s="35"/>
      <c r="FB45" s="33"/>
      <c r="FC45" s="33"/>
      <c r="FD45" s="33"/>
      <c r="FE45" s="33"/>
      <c r="FF45" s="33"/>
      <c r="FG45" s="33"/>
      <c r="FH45" s="33"/>
      <c r="FI45" s="35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5"/>
      <c r="FU45" s="33"/>
      <c r="FV45" s="33"/>
      <c r="FW45" s="33"/>
      <c r="FX45" s="33"/>
      <c r="FY45" s="33"/>
      <c r="FZ45" s="35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8"/>
    </row>
    <row r="46" spans="1:198" x14ac:dyDescent="0.2">
      <c r="A46" s="34" t="s">
        <v>533</v>
      </c>
      <c r="B46" s="33" t="str">
        <f>IF(AND(ISTEXT("https://github.com/fuzzland/ityfuzz"),"https://github.com/fuzzland/ityfuzz"&lt;&gt;""), HYPERLINK("https://github.com/fuzzland/ityfuzz", "Link"),"-")</f>
        <v>Link</v>
      </c>
      <c r="C46" s="33"/>
      <c r="D46" s="33" t="s">
        <v>489</v>
      </c>
      <c r="E46" s="33" t="s">
        <v>489</v>
      </c>
      <c r="F46" s="33" t="s">
        <v>490</v>
      </c>
      <c r="G46" s="35"/>
      <c r="H46" s="33" t="s">
        <v>489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5"/>
      <c r="Z46" s="33" t="s">
        <v>489</v>
      </c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5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5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5"/>
      <c r="BR46" s="33"/>
      <c r="BS46" s="33"/>
      <c r="BT46" s="33"/>
      <c r="BU46" s="33"/>
      <c r="BV46" s="33"/>
      <c r="BW46" s="33"/>
      <c r="BX46" s="33"/>
      <c r="BY46" s="33"/>
      <c r="BZ46" s="33"/>
      <c r="CA46" s="36"/>
      <c r="CB46" s="33"/>
      <c r="CC46" s="33"/>
      <c r="CD46" s="33"/>
      <c r="CE46" s="33"/>
      <c r="CF46" s="33"/>
      <c r="CG46" s="33"/>
      <c r="CH46" s="33"/>
      <c r="CI46" s="33"/>
      <c r="CJ46" s="33"/>
      <c r="CK46" s="35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5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5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5"/>
      <c r="EX46" s="33"/>
      <c r="EY46" s="33"/>
      <c r="EZ46" s="33"/>
      <c r="FA46" s="35"/>
      <c r="FB46" s="33"/>
      <c r="FC46" s="33"/>
      <c r="FD46" s="33"/>
      <c r="FE46" s="33"/>
      <c r="FF46" s="33"/>
      <c r="FG46" s="33"/>
      <c r="FH46" s="33"/>
      <c r="FI46" s="35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5"/>
      <c r="FU46" s="33"/>
      <c r="FV46" s="33"/>
      <c r="FW46" s="33"/>
      <c r="FX46" s="33"/>
      <c r="FY46" s="33"/>
      <c r="FZ46" s="35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8"/>
    </row>
    <row r="47" spans="1:198" x14ac:dyDescent="0.2">
      <c r="A47" s="40" t="s">
        <v>534</v>
      </c>
      <c r="B47" s="33" t="str">
        <f>IF(AND(ISTEXT("https://github.com/wesleyjtann/Safe-SmartContracts"),"https://github.com/wesleyjtann/Safe-SmartContracts"&lt;&gt;""), HYPERLINK("https://github.com/wesleyjtann/Safe-SmartContracts", "Link"),"-")</f>
        <v>Link</v>
      </c>
      <c r="C47" s="33" t="s">
        <v>489</v>
      </c>
      <c r="D47" s="33"/>
      <c r="E47" s="33" t="s">
        <v>489</v>
      </c>
      <c r="F47" s="33" t="s">
        <v>492</v>
      </c>
      <c r="G47" s="35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 t="s">
        <v>489</v>
      </c>
      <c r="X47" s="33"/>
      <c r="Y47" s="35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5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5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5" t="s">
        <v>489</v>
      </c>
      <c r="BR47" s="33"/>
      <c r="BS47" s="33"/>
      <c r="BT47" s="33" t="s">
        <v>489</v>
      </c>
      <c r="BU47" s="33"/>
      <c r="BV47" s="33"/>
      <c r="BW47" s="33"/>
      <c r="BX47" s="33"/>
      <c r="BY47" s="33"/>
      <c r="BZ47" s="33"/>
      <c r="CA47" s="36"/>
      <c r="CB47" s="33"/>
      <c r="CC47" s="33"/>
      <c r="CD47" s="33"/>
      <c r="CE47" s="33"/>
      <c r="CF47" s="33"/>
      <c r="CG47" s="33"/>
      <c r="CH47" s="33"/>
      <c r="CI47" s="33"/>
      <c r="CJ47" s="33"/>
      <c r="CK47" s="35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5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5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5"/>
      <c r="EX47" s="33"/>
      <c r="EY47" s="33"/>
      <c r="EZ47" s="33"/>
      <c r="FA47" s="35"/>
      <c r="FB47" s="33"/>
      <c r="FC47" s="33"/>
      <c r="FD47" s="33"/>
      <c r="FE47" s="33"/>
      <c r="FF47" s="33"/>
      <c r="FG47" s="33"/>
      <c r="FH47" s="33"/>
      <c r="FI47" s="35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5"/>
      <c r="FU47" s="33"/>
      <c r="FV47" s="33"/>
      <c r="FW47" s="33"/>
      <c r="FX47" s="33"/>
      <c r="FY47" s="33"/>
      <c r="FZ47" s="35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8"/>
    </row>
    <row r="48" spans="1:198" x14ac:dyDescent="0.2">
      <c r="A48" s="39" t="s">
        <v>535</v>
      </c>
      <c r="B48" s="33" t="str">
        <f>IF(AND(ISTEXT("https://github.com/Messi-Q/ReChecker"),"https://github.com/Messi-Q/ReChecker"&lt;&gt;""), HYPERLINK("https://github.com/Messi-Q/ReChecker", "Link"),"-")</f>
        <v>Link</v>
      </c>
      <c r="C48" s="33" t="s">
        <v>489</v>
      </c>
      <c r="D48" s="33"/>
      <c r="E48" s="33" t="s">
        <v>489</v>
      </c>
      <c r="F48" s="33" t="s">
        <v>492</v>
      </c>
      <c r="G48" s="35"/>
      <c r="H48" s="33" t="s">
        <v>489</v>
      </c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5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5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5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5"/>
      <c r="BR48" s="33"/>
      <c r="BS48" s="33"/>
      <c r="BT48" s="33"/>
      <c r="BU48" s="33"/>
      <c r="BV48" s="33"/>
      <c r="BW48" s="33"/>
      <c r="BX48" s="33"/>
      <c r="BY48" s="33"/>
      <c r="BZ48" s="33"/>
      <c r="CA48" s="36"/>
      <c r="CB48" s="33"/>
      <c r="CC48" s="33"/>
      <c r="CD48" s="33"/>
      <c r="CE48" s="33"/>
      <c r="CF48" s="33"/>
      <c r="CG48" s="33"/>
      <c r="CH48" s="33"/>
      <c r="CI48" s="33"/>
      <c r="CJ48" s="33"/>
      <c r="CK48" s="35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5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5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5"/>
      <c r="EX48" s="33"/>
      <c r="EY48" s="33"/>
      <c r="EZ48" s="33"/>
      <c r="FA48" s="35"/>
      <c r="FB48" s="33"/>
      <c r="FC48" s="33"/>
      <c r="FD48" s="33"/>
      <c r="FE48" s="33"/>
      <c r="FF48" s="33"/>
      <c r="FG48" s="33"/>
      <c r="FH48" s="33"/>
      <c r="FI48" s="35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5"/>
      <c r="FU48" s="33"/>
      <c r="FV48" s="33"/>
      <c r="FW48" s="33"/>
      <c r="FX48" s="33"/>
      <c r="FY48" s="33"/>
      <c r="FZ48" s="35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8"/>
    </row>
    <row r="49" spans="1:198" x14ac:dyDescent="0.2">
      <c r="A49" s="34" t="s">
        <v>536</v>
      </c>
      <c r="B49" s="33" t="str">
        <f>IF(AND(ISTEXT(""),""&lt;&gt;""), HYPERLINK("", "Link"),"-")</f>
        <v>-</v>
      </c>
      <c r="C49" s="33" t="s">
        <v>489</v>
      </c>
      <c r="D49" s="33"/>
      <c r="E49" s="33"/>
      <c r="F49" s="33" t="s">
        <v>490</v>
      </c>
      <c r="G49" s="35"/>
      <c r="H49" s="33" t="s">
        <v>489</v>
      </c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5"/>
      <c r="Z49" s="33"/>
      <c r="AA49" s="33"/>
      <c r="AB49" s="33"/>
      <c r="AC49" s="33" t="s">
        <v>489</v>
      </c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5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5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5"/>
      <c r="BR49" s="33"/>
      <c r="BS49" s="33"/>
      <c r="BT49" s="33"/>
      <c r="BU49" s="33" t="s">
        <v>489</v>
      </c>
      <c r="BV49" s="33"/>
      <c r="BW49" s="33"/>
      <c r="BX49" s="33"/>
      <c r="BY49" s="33"/>
      <c r="BZ49" s="33"/>
      <c r="CA49" s="36"/>
      <c r="CB49" s="33"/>
      <c r="CC49" s="33"/>
      <c r="CD49" s="33"/>
      <c r="CE49" s="33"/>
      <c r="CF49" s="33"/>
      <c r="CG49" s="33"/>
      <c r="CH49" s="33"/>
      <c r="CI49" s="33"/>
      <c r="CJ49" s="33"/>
      <c r="CK49" s="35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5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5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5"/>
      <c r="EX49" s="33"/>
      <c r="EY49" s="33"/>
      <c r="EZ49" s="33"/>
      <c r="FA49" s="35"/>
      <c r="FB49" s="33"/>
      <c r="FC49" s="33"/>
      <c r="FD49" s="33"/>
      <c r="FE49" s="33"/>
      <c r="FF49" s="33"/>
      <c r="FG49" s="33"/>
      <c r="FH49" s="33"/>
      <c r="FI49" s="35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5"/>
      <c r="FU49" s="33"/>
      <c r="FV49" s="33"/>
      <c r="FW49" s="33"/>
      <c r="FX49" s="33"/>
      <c r="FY49" s="33"/>
      <c r="FZ49" s="35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8"/>
    </row>
    <row r="50" spans="1:198" x14ac:dyDescent="0.2">
      <c r="A50" s="39" t="s">
        <v>537</v>
      </c>
      <c r="B50" s="33" t="str">
        <f>IF(AND(ISTEXT(""),""&lt;&gt;""), HYPERLINK("", "Link"),"-")</f>
        <v>-</v>
      </c>
      <c r="C50" s="33" t="s">
        <v>489</v>
      </c>
      <c r="D50" s="33"/>
      <c r="E50" s="33"/>
      <c r="F50" s="33" t="s">
        <v>492</v>
      </c>
      <c r="G50" s="35"/>
      <c r="H50" s="33" t="s">
        <v>489</v>
      </c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5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5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5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5"/>
      <c r="BR50" s="33"/>
      <c r="BS50" s="33"/>
      <c r="BT50" s="33"/>
      <c r="BU50" s="33"/>
      <c r="BV50" s="33"/>
      <c r="BW50" s="33"/>
      <c r="BX50" s="33"/>
      <c r="BY50" s="33"/>
      <c r="BZ50" s="33"/>
      <c r="CA50" s="36"/>
      <c r="CB50" s="33"/>
      <c r="CC50" s="33"/>
      <c r="CD50" s="33"/>
      <c r="CE50" s="33"/>
      <c r="CF50" s="33"/>
      <c r="CG50" s="33"/>
      <c r="CH50" s="33"/>
      <c r="CI50" s="33"/>
      <c r="CJ50" s="33"/>
      <c r="CK50" s="35" t="s">
        <v>489</v>
      </c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5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5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5"/>
      <c r="EX50" s="33"/>
      <c r="EY50" s="33"/>
      <c r="EZ50" s="33"/>
      <c r="FA50" s="35"/>
      <c r="FB50" s="33"/>
      <c r="FC50" s="33"/>
      <c r="FD50" s="33"/>
      <c r="FE50" s="33"/>
      <c r="FF50" s="33"/>
      <c r="FG50" s="33"/>
      <c r="FH50" s="33"/>
      <c r="FI50" s="35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5"/>
      <c r="FU50" s="33"/>
      <c r="FV50" s="33"/>
      <c r="FW50" s="33"/>
      <c r="FX50" s="33"/>
      <c r="FY50" s="33"/>
      <c r="FZ50" s="35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8"/>
    </row>
    <row r="51" spans="1:198" x14ac:dyDescent="0.2">
      <c r="A51" s="34" t="s">
        <v>538</v>
      </c>
      <c r="B51" s="33" t="str">
        <f>IF(AND(ISTEXT(""),""&lt;&gt;""), HYPERLINK("", "Link"),"-")</f>
        <v>-</v>
      </c>
      <c r="C51" s="33" t="s">
        <v>489</v>
      </c>
      <c r="D51" s="33"/>
      <c r="E51" s="33"/>
      <c r="F51" s="33" t="s">
        <v>490</v>
      </c>
      <c r="G51" s="35"/>
      <c r="H51" s="33" t="s">
        <v>489</v>
      </c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5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5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5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5"/>
      <c r="BR51" s="33" t="s">
        <v>489</v>
      </c>
      <c r="BS51" s="33"/>
      <c r="BT51" s="33"/>
      <c r="BU51" s="33"/>
      <c r="BV51" s="33"/>
      <c r="BW51" s="33"/>
      <c r="BX51" s="33"/>
      <c r="BY51" s="33"/>
      <c r="BZ51" s="33"/>
      <c r="CA51" s="36"/>
      <c r="CB51" s="33"/>
      <c r="CC51" s="33"/>
      <c r="CD51" s="33"/>
      <c r="CE51" s="33"/>
      <c r="CF51" s="33"/>
      <c r="CG51" s="33"/>
      <c r="CH51" s="33"/>
      <c r="CI51" s="33"/>
      <c r="CJ51" s="33"/>
      <c r="CK51" s="35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5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5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5"/>
      <c r="EX51" s="33"/>
      <c r="EY51" s="33"/>
      <c r="EZ51" s="33"/>
      <c r="FA51" s="35"/>
      <c r="FB51" s="33"/>
      <c r="FC51" s="33"/>
      <c r="FD51" s="33"/>
      <c r="FE51" s="33"/>
      <c r="FF51" s="33"/>
      <c r="FG51" s="33"/>
      <c r="FH51" s="33"/>
      <c r="FI51" s="35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5"/>
      <c r="FU51" s="33"/>
      <c r="FV51" s="33"/>
      <c r="FW51" s="33"/>
      <c r="FX51" s="33"/>
      <c r="FY51" s="33"/>
      <c r="FZ51" s="35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8"/>
    </row>
    <row r="52" spans="1:198" x14ac:dyDescent="0.2">
      <c r="A52" s="39" t="s">
        <v>539</v>
      </c>
      <c r="B52" s="33" t="str">
        <f>IF(AND(ISTEXT("https://github.com/SmartContractTools/SmartFast/tree/main"),"https://github.com/SmartContractTools/SmartFast/tree/main"&lt;&gt;""), HYPERLINK("https://github.com/SmartContractTools/SmartFast/tree/main", "Link"),"-")</f>
        <v>Link</v>
      </c>
      <c r="C52" s="33" t="s">
        <v>489</v>
      </c>
      <c r="D52" s="33"/>
      <c r="E52" s="33" t="s">
        <v>489</v>
      </c>
      <c r="F52" s="33" t="s">
        <v>492</v>
      </c>
      <c r="G52" s="35"/>
      <c r="H52" s="33" t="s">
        <v>489</v>
      </c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 t="s">
        <v>489</v>
      </c>
      <c r="X52" s="33"/>
      <c r="Y52" s="35" t="s">
        <v>489</v>
      </c>
      <c r="Z52" s="33" t="s">
        <v>489</v>
      </c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5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5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5"/>
      <c r="BR52" s="33"/>
      <c r="BS52" s="33"/>
      <c r="BT52" s="33"/>
      <c r="BU52" s="33"/>
      <c r="BV52" s="33"/>
      <c r="BW52" s="33"/>
      <c r="BX52" s="33"/>
      <c r="BY52" s="33"/>
      <c r="BZ52" s="33"/>
      <c r="CA52" s="36"/>
      <c r="CB52" s="33"/>
      <c r="CC52" s="33"/>
      <c r="CD52" s="33"/>
      <c r="CE52" s="33"/>
      <c r="CF52" s="33"/>
      <c r="CG52" s="33"/>
      <c r="CH52" s="33"/>
      <c r="CI52" s="33"/>
      <c r="CJ52" s="33"/>
      <c r="CK52" s="35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5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5"/>
      <c r="EM52" s="33"/>
      <c r="EN52" s="33"/>
      <c r="EO52" s="33"/>
      <c r="EP52" s="33"/>
      <c r="EQ52" s="33"/>
      <c r="ER52" s="33"/>
      <c r="ES52" s="33"/>
      <c r="ET52" s="33"/>
      <c r="EU52" s="33"/>
      <c r="EV52" s="33" t="s">
        <v>489</v>
      </c>
      <c r="EW52" s="35"/>
      <c r="EX52" s="33"/>
      <c r="EY52" s="33"/>
      <c r="EZ52" s="33"/>
      <c r="FA52" s="35"/>
      <c r="FB52" s="33"/>
      <c r="FC52" s="33"/>
      <c r="FD52" s="33"/>
      <c r="FE52" s="33"/>
      <c r="FF52" s="33"/>
      <c r="FG52" s="33"/>
      <c r="FH52" s="33"/>
      <c r="FI52" s="35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5"/>
      <c r="FU52" s="33"/>
      <c r="FV52" s="33"/>
      <c r="FW52" s="33"/>
      <c r="FX52" s="33"/>
      <c r="FY52" s="33"/>
      <c r="FZ52" s="35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8"/>
    </row>
    <row r="53" spans="1:198" x14ac:dyDescent="0.2">
      <c r="A53" s="39" t="s">
        <v>540</v>
      </c>
      <c r="B53" s="33" t="str">
        <f>IF(AND(ISTEXT(""),""&lt;&gt;""), HYPERLINK("", "Link"),"-")</f>
        <v>-</v>
      </c>
      <c r="C53" s="33" t="s">
        <v>489</v>
      </c>
      <c r="D53" s="33"/>
      <c r="E53" s="33"/>
      <c r="F53" s="33" t="s">
        <v>492</v>
      </c>
      <c r="G53" s="35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5"/>
      <c r="Z53" s="33" t="s">
        <v>489</v>
      </c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5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5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5"/>
      <c r="BR53" s="33"/>
      <c r="BS53" s="33"/>
      <c r="BT53" s="33" t="s">
        <v>489</v>
      </c>
      <c r="BU53" s="33"/>
      <c r="BV53" s="33"/>
      <c r="BW53" s="33"/>
      <c r="BX53" s="33"/>
      <c r="BY53" s="33"/>
      <c r="BZ53" s="33"/>
      <c r="CA53" s="36"/>
      <c r="CB53" s="33"/>
      <c r="CC53" s="33"/>
      <c r="CD53" s="33"/>
      <c r="CE53" s="33"/>
      <c r="CF53" s="33"/>
      <c r="CG53" s="33"/>
      <c r="CH53" s="33"/>
      <c r="CI53" s="33"/>
      <c r="CJ53" s="33"/>
      <c r="CK53" s="35" t="s">
        <v>489</v>
      </c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5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5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5"/>
      <c r="EX53" s="33"/>
      <c r="EY53" s="33"/>
      <c r="EZ53" s="33"/>
      <c r="FA53" s="35"/>
      <c r="FB53" s="33"/>
      <c r="FC53" s="33"/>
      <c r="FD53" s="33"/>
      <c r="FE53" s="33"/>
      <c r="FF53" s="33"/>
      <c r="FG53" s="33"/>
      <c r="FH53" s="33"/>
      <c r="FI53" s="35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5"/>
      <c r="FU53" s="33"/>
      <c r="FV53" s="33"/>
      <c r="FW53" s="33"/>
      <c r="FX53" s="33"/>
      <c r="FY53" s="33"/>
      <c r="FZ53" s="35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8"/>
    </row>
    <row r="54" spans="1:198" x14ac:dyDescent="0.2">
      <c r="A54" s="34" t="s">
        <v>541</v>
      </c>
      <c r="B54" s="33" t="str">
        <f>IF(AND(ISTEXT(""),""&lt;&gt;""), HYPERLINK("", "Link"),"-")</f>
        <v>-</v>
      </c>
      <c r="C54" s="33" t="s">
        <v>489</v>
      </c>
      <c r="D54" s="33"/>
      <c r="E54" s="33"/>
      <c r="F54" s="33" t="s">
        <v>490</v>
      </c>
      <c r="G54" s="35"/>
      <c r="H54" s="33" t="s">
        <v>489</v>
      </c>
      <c r="I54" s="33"/>
      <c r="J54" s="33"/>
      <c r="K54" s="33"/>
      <c r="L54" s="33"/>
      <c r="M54" s="33"/>
      <c r="N54" s="33"/>
      <c r="O54" s="33"/>
      <c r="P54" s="33"/>
      <c r="Q54" s="33"/>
      <c r="R54" s="33" t="s">
        <v>489</v>
      </c>
      <c r="S54" s="33"/>
      <c r="T54" s="33"/>
      <c r="U54" s="33"/>
      <c r="V54" s="33"/>
      <c r="W54" s="33"/>
      <c r="X54" s="33"/>
      <c r="Y54" s="35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5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5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5"/>
      <c r="BR54" s="33"/>
      <c r="BS54" s="33"/>
      <c r="BT54" s="33"/>
      <c r="BU54" s="33"/>
      <c r="BV54" s="33"/>
      <c r="BW54" s="33"/>
      <c r="BX54" s="33"/>
      <c r="BY54" s="33"/>
      <c r="BZ54" s="33"/>
      <c r="CA54" s="36"/>
      <c r="CB54" s="33"/>
      <c r="CC54" s="33"/>
      <c r="CD54" s="33"/>
      <c r="CE54" s="33"/>
      <c r="CF54" s="33"/>
      <c r="CG54" s="33"/>
      <c r="CH54" s="33"/>
      <c r="CI54" s="33"/>
      <c r="CJ54" s="33"/>
      <c r="CK54" s="35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5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5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5"/>
      <c r="EX54" s="33"/>
      <c r="EY54" s="33"/>
      <c r="EZ54" s="33"/>
      <c r="FA54" s="35"/>
      <c r="FB54" s="33"/>
      <c r="FC54" s="33"/>
      <c r="FD54" s="33"/>
      <c r="FE54" s="33"/>
      <c r="FF54" s="33"/>
      <c r="FG54" s="33"/>
      <c r="FH54" s="33"/>
      <c r="FI54" s="35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5"/>
      <c r="FU54" s="33"/>
      <c r="FV54" s="33"/>
      <c r="FW54" s="33"/>
      <c r="FX54" s="33"/>
      <c r="FY54" s="33"/>
      <c r="FZ54" s="35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8"/>
    </row>
    <row r="55" spans="1:198" x14ac:dyDescent="0.2">
      <c r="A55" s="39" t="s">
        <v>542</v>
      </c>
      <c r="B55" s="33" t="str">
        <f>IF(AND(ISTEXT("https://github.com/woods1060/M-A-R"),"https://github.com/woods1060/M-A-R"&lt;&gt;""), HYPERLINK("https://github.com/woods1060/M-A-R", "Link"),"-")</f>
        <v>Link</v>
      </c>
      <c r="C55" s="33"/>
      <c r="D55" s="33" t="s">
        <v>489</v>
      </c>
      <c r="E55" s="33" t="s">
        <v>489</v>
      </c>
      <c r="F55" s="33" t="s">
        <v>492</v>
      </c>
      <c r="G55" s="35"/>
      <c r="H55" s="33" t="s">
        <v>489</v>
      </c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5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5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5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5"/>
      <c r="BR55" s="33"/>
      <c r="BS55" s="33"/>
      <c r="BT55" s="33"/>
      <c r="BU55" s="33"/>
      <c r="BV55" s="33"/>
      <c r="BW55" s="33"/>
      <c r="BX55" s="33"/>
      <c r="BY55" s="33"/>
      <c r="BZ55" s="33"/>
      <c r="CA55" s="36"/>
      <c r="CB55" s="33"/>
      <c r="CC55" s="33"/>
      <c r="CD55" s="33"/>
      <c r="CE55" s="33"/>
      <c r="CF55" s="33"/>
      <c r="CG55" s="33"/>
      <c r="CH55" s="33"/>
      <c r="CI55" s="33"/>
      <c r="CJ55" s="33"/>
      <c r="CK55" s="35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5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5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5"/>
      <c r="EX55" s="33"/>
      <c r="EY55" s="33"/>
      <c r="EZ55" s="33"/>
      <c r="FA55" s="35"/>
      <c r="FB55" s="33"/>
      <c r="FC55" s="33"/>
      <c r="FD55" s="33"/>
      <c r="FE55" s="33"/>
      <c r="FF55" s="33"/>
      <c r="FG55" s="33"/>
      <c r="FH55" s="33"/>
      <c r="FI55" s="35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5"/>
      <c r="FU55" s="33"/>
      <c r="FV55" s="33"/>
      <c r="FW55" s="33"/>
      <c r="FX55" s="33"/>
      <c r="FY55" s="33"/>
      <c r="FZ55" s="35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8"/>
    </row>
    <row r="56" spans="1:198" x14ac:dyDescent="0.2">
      <c r="A56" s="39" t="s">
        <v>543</v>
      </c>
      <c r="B56" s="33" t="str">
        <f>IF(AND(ISTEXT(""),""&lt;&gt;""), HYPERLINK("", "Link"),"-")</f>
        <v>-</v>
      </c>
      <c r="C56" s="33" t="s">
        <v>489</v>
      </c>
      <c r="D56" s="33"/>
      <c r="E56" s="33"/>
      <c r="F56" s="33" t="s">
        <v>492</v>
      </c>
      <c r="G56" s="35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5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5"/>
      <c r="AU56" s="33"/>
      <c r="AV56" s="33"/>
      <c r="AW56" s="33"/>
      <c r="AX56" s="33"/>
      <c r="AY56" s="33"/>
      <c r="AZ56" s="33" t="s">
        <v>489</v>
      </c>
      <c r="BA56" s="33"/>
      <c r="BB56" s="33"/>
      <c r="BC56" s="33"/>
      <c r="BD56" s="33"/>
      <c r="BE56" s="35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5"/>
      <c r="BR56" s="33"/>
      <c r="BS56" s="33"/>
      <c r="BT56" s="33"/>
      <c r="BU56" s="33"/>
      <c r="BV56" s="33"/>
      <c r="BW56" s="33"/>
      <c r="BX56" s="33"/>
      <c r="BY56" s="33"/>
      <c r="BZ56" s="33"/>
      <c r="CA56" s="36"/>
      <c r="CB56" s="33"/>
      <c r="CC56" s="33"/>
      <c r="CD56" s="33"/>
      <c r="CE56" s="33"/>
      <c r="CF56" s="33"/>
      <c r="CG56" s="33"/>
      <c r="CH56" s="33"/>
      <c r="CI56" s="33"/>
      <c r="CJ56" s="33"/>
      <c r="CK56" s="35" t="s">
        <v>489</v>
      </c>
      <c r="CL56" s="33"/>
      <c r="CM56" s="33"/>
      <c r="CN56" s="33"/>
      <c r="CO56" s="33"/>
      <c r="CP56" s="33"/>
      <c r="CQ56" s="33"/>
      <c r="CR56" s="33"/>
      <c r="CS56" s="33" t="s">
        <v>489</v>
      </c>
      <c r="CT56" s="33"/>
      <c r="CU56" s="33"/>
      <c r="CV56" s="33"/>
      <c r="CW56" s="35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5"/>
      <c r="EM56" s="33"/>
      <c r="EN56" s="33"/>
      <c r="EO56" s="33"/>
      <c r="EP56" s="33" t="s">
        <v>489</v>
      </c>
      <c r="EQ56" s="33"/>
      <c r="ER56" s="33"/>
      <c r="ES56" s="33"/>
      <c r="ET56" s="33"/>
      <c r="EU56" s="33"/>
      <c r="EV56" s="33"/>
      <c r="EW56" s="35"/>
      <c r="EX56" s="33"/>
      <c r="EY56" s="33"/>
      <c r="EZ56" s="33"/>
      <c r="FA56" s="35"/>
      <c r="FB56" s="33"/>
      <c r="FC56" s="33"/>
      <c r="FD56" s="33"/>
      <c r="FE56" s="33"/>
      <c r="FF56" s="33"/>
      <c r="FG56" s="33"/>
      <c r="FH56" s="33"/>
      <c r="FI56" s="35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5"/>
      <c r="FU56" s="33"/>
      <c r="FV56" s="33"/>
      <c r="FW56" s="33"/>
      <c r="FX56" s="33"/>
      <c r="FY56" s="33"/>
      <c r="FZ56" s="35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8"/>
    </row>
    <row r="57" spans="1:198" x14ac:dyDescent="0.2">
      <c r="A57" s="34" t="s">
        <v>544</v>
      </c>
      <c r="B57" s="33" t="str">
        <f>IF(AND(ISTEXT("https://github.com/MANDO-Project/ge-sc-machine"),"https://github.com/MANDO-Project/ge-sc-machine"&lt;&gt;""), HYPERLINK("https://github.com/MANDO-Project/ge-sc-machine", "Link"),"-")</f>
        <v>Link</v>
      </c>
      <c r="C57" s="33" t="s">
        <v>489</v>
      </c>
      <c r="D57" s="33"/>
      <c r="E57" s="33" t="s">
        <v>489</v>
      </c>
      <c r="F57" s="33" t="s">
        <v>490</v>
      </c>
      <c r="G57" s="35"/>
      <c r="H57" s="33" t="s">
        <v>489</v>
      </c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5"/>
      <c r="Z57" s="33" t="s">
        <v>489</v>
      </c>
      <c r="AA57" s="33"/>
      <c r="AB57" s="33"/>
      <c r="AC57" s="33"/>
      <c r="AD57" s="33" t="s">
        <v>489</v>
      </c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5" t="s">
        <v>489</v>
      </c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5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5"/>
      <c r="BR57" s="33"/>
      <c r="BS57" s="33"/>
      <c r="BT57" s="33"/>
      <c r="BU57" s="33"/>
      <c r="BV57" s="33"/>
      <c r="BW57" s="33"/>
      <c r="BX57" s="33"/>
      <c r="BY57" s="33"/>
      <c r="BZ57" s="33"/>
      <c r="CA57" s="36"/>
      <c r="CB57" s="33"/>
      <c r="CC57" s="33"/>
      <c r="CD57" s="33"/>
      <c r="CE57" s="33"/>
      <c r="CF57" s="33"/>
      <c r="CG57" s="33"/>
      <c r="CH57" s="33"/>
      <c r="CI57" s="33"/>
      <c r="CJ57" s="33"/>
      <c r="CK57" s="35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5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5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5"/>
      <c r="EX57" s="33"/>
      <c r="EY57" s="33"/>
      <c r="EZ57" s="33"/>
      <c r="FA57" s="35"/>
      <c r="FB57" s="33"/>
      <c r="FC57" s="33"/>
      <c r="FD57" s="33"/>
      <c r="FE57" s="33"/>
      <c r="FF57" s="33"/>
      <c r="FG57" s="33"/>
      <c r="FH57" s="33"/>
      <c r="FI57" s="35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5"/>
      <c r="FU57" s="33"/>
      <c r="FV57" s="33"/>
      <c r="FW57" s="33"/>
      <c r="FX57" s="33"/>
      <c r="FY57" s="33"/>
      <c r="FZ57" s="35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8"/>
    </row>
    <row r="58" spans="1:198" x14ac:dyDescent="0.2">
      <c r="A58" s="34" t="s">
        <v>545</v>
      </c>
      <c r="B58" s="33" t="str">
        <f>IF(AND(ISTEXT("https://github.com/MANDO-Project/ge-sc-transformer"),"https://github.com/MANDO-Project/ge-sc-transformer"&lt;&gt;""), HYPERLINK("https://github.com/MANDO-Project/ge-sc-transformer", "Link"),"-")</f>
        <v>Link</v>
      </c>
      <c r="C58" s="33" t="s">
        <v>489</v>
      </c>
      <c r="D58" s="33"/>
      <c r="E58" s="33" t="s">
        <v>489</v>
      </c>
      <c r="F58" s="33" t="s">
        <v>490</v>
      </c>
      <c r="G58" s="35"/>
      <c r="H58" s="33" t="s">
        <v>489</v>
      </c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5"/>
      <c r="Z58" s="33" t="s">
        <v>489</v>
      </c>
      <c r="AA58" s="33"/>
      <c r="AB58" s="33"/>
      <c r="AC58" s="33"/>
      <c r="AD58" s="33" t="s">
        <v>489</v>
      </c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5" t="s">
        <v>489</v>
      </c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5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5"/>
      <c r="BR58" s="33"/>
      <c r="BS58" s="33"/>
      <c r="BT58" s="33"/>
      <c r="BU58" s="33"/>
      <c r="BV58" s="33"/>
      <c r="BW58" s="33"/>
      <c r="BX58" s="33"/>
      <c r="BY58" s="33"/>
      <c r="BZ58" s="33"/>
      <c r="CA58" s="36"/>
      <c r="CB58" s="33"/>
      <c r="CC58" s="33"/>
      <c r="CD58" s="33"/>
      <c r="CE58" s="33"/>
      <c r="CF58" s="33"/>
      <c r="CG58" s="33"/>
      <c r="CH58" s="33"/>
      <c r="CI58" s="33"/>
      <c r="CJ58" s="33"/>
      <c r="CK58" s="35" t="s">
        <v>489</v>
      </c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5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5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5"/>
      <c r="EX58" s="33"/>
      <c r="EY58" s="33"/>
      <c r="EZ58" s="33"/>
      <c r="FA58" s="35"/>
      <c r="FB58" s="33"/>
      <c r="FC58" s="33"/>
      <c r="FD58" s="33"/>
      <c r="FE58" s="33"/>
      <c r="FF58" s="33"/>
      <c r="FG58" s="33"/>
      <c r="FH58" s="33"/>
      <c r="FI58" s="35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5"/>
      <c r="FU58" s="33"/>
      <c r="FV58" s="33"/>
      <c r="FW58" s="33"/>
      <c r="FX58" s="33"/>
      <c r="FY58" s="33"/>
      <c r="FZ58" s="35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8"/>
    </row>
    <row r="59" spans="1:198" x14ac:dyDescent="0.2">
      <c r="A59" s="39" t="s">
        <v>546</v>
      </c>
      <c r="B59" s="33" t="str">
        <f>IF(AND(ISTEXT(""),""&lt;&gt;""), HYPERLINK("", "Link"),"-")</f>
        <v>-</v>
      </c>
      <c r="C59" s="33" t="s">
        <v>489</v>
      </c>
      <c r="D59" s="33"/>
      <c r="E59" s="33"/>
      <c r="F59" s="33" t="s">
        <v>492</v>
      </c>
      <c r="G59" s="35"/>
      <c r="H59" s="33" t="s">
        <v>489</v>
      </c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5"/>
      <c r="Z59" s="33" t="s">
        <v>489</v>
      </c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5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5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5"/>
      <c r="BR59" s="33"/>
      <c r="BS59" s="33"/>
      <c r="BT59" s="33"/>
      <c r="BU59" s="33"/>
      <c r="BV59" s="33"/>
      <c r="BW59" s="33"/>
      <c r="BX59" s="33"/>
      <c r="BY59" s="33"/>
      <c r="BZ59" s="33"/>
      <c r="CA59" s="36"/>
      <c r="CB59" s="33"/>
      <c r="CC59" s="33"/>
      <c r="CD59" s="33"/>
      <c r="CE59" s="33"/>
      <c r="CF59" s="33"/>
      <c r="CG59" s="33"/>
      <c r="CH59" s="33"/>
      <c r="CI59" s="33"/>
      <c r="CJ59" s="33"/>
      <c r="CK59" s="35" t="s">
        <v>489</v>
      </c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5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 t="s">
        <v>489</v>
      </c>
      <c r="EL59" s="35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5" t="s">
        <v>489</v>
      </c>
      <c r="EX59" s="33"/>
      <c r="EY59" s="33"/>
      <c r="EZ59" s="33"/>
      <c r="FA59" s="35"/>
      <c r="FB59" s="33"/>
      <c r="FC59" s="33"/>
      <c r="FD59" s="33"/>
      <c r="FE59" s="33"/>
      <c r="FF59" s="33"/>
      <c r="FG59" s="33"/>
      <c r="FH59" s="33"/>
      <c r="FI59" s="35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5"/>
      <c r="FU59" s="33"/>
      <c r="FV59" s="33"/>
      <c r="FW59" s="33"/>
      <c r="FX59" s="33"/>
      <c r="FY59" s="33"/>
      <c r="FZ59" s="35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8"/>
    </row>
    <row r="60" spans="1:198" x14ac:dyDescent="0.2">
      <c r="A60" s="34" t="s">
        <v>547</v>
      </c>
      <c r="B60" s="33" t="str">
        <f>IF(AND(ISTEXT(""),""&lt;&gt;""), HYPERLINK("", "Link"),"-")</f>
        <v>-</v>
      </c>
      <c r="C60" s="33" t="s">
        <v>489</v>
      </c>
      <c r="D60" s="33" t="s">
        <v>489</v>
      </c>
      <c r="E60" s="33"/>
      <c r="F60" s="33" t="s">
        <v>490</v>
      </c>
      <c r="G60" s="35"/>
      <c r="H60" s="33" t="s">
        <v>489</v>
      </c>
      <c r="I60" s="33"/>
      <c r="J60" s="33"/>
      <c r="K60" s="33"/>
      <c r="L60" s="33"/>
      <c r="M60" s="33" t="s">
        <v>489</v>
      </c>
      <c r="N60" s="33"/>
      <c r="O60" s="33"/>
      <c r="P60" s="33"/>
      <c r="Q60" s="33" t="s">
        <v>489</v>
      </c>
      <c r="R60" s="33"/>
      <c r="S60" s="33"/>
      <c r="T60" s="33"/>
      <c r="U60" s="33"/>
      <c r="V60" s="33"/>
      <c r="W60" s="33" t="s">
        <v>489</v>
      </c>
      <c r="X60" s="33"/>
      <c r="Y60" s="35" t="s">
        <v>489</v>
      </c>
      <c r="Z60" s="33" t="s">
        <v>489</v>
      </c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5" t="s">
        <v>489</v>
      </c>
      <c r="AU60" s="33"/>
      <c r="AV60" s="33"/>
      <c r="AW60" s="33"/>
      <c r="AX60" s="33"/>
      <c r="AY60" s="33"/>
      <c r="AZ60" s="33"/>
      <c r="BA60" s="33"/>
      <c r="BB60" s="33" t="s">
        <v>489</v>
      </c>
      <c r="BC60" s="33"/>
      <c r="BD60" s="33"/>
      <c r="BE60" s="35" t="s">
        <v>489</v>
      </c>
      <c r="BF60" s="33"/>
      <c r="BG60" s="33"/>
      <c r="BH60" s="33" t="s">
        <v>489</v>
      </c>
      <c r="BI60" s="33"/>
      <c r="BJ60" s="33"/>
      <c r="BK60" s="33"/>
      <c r="BL60" s="33"/>
      <c r="BM60" s="33"/>
      <c r="BN60" s="33"/>
      <c r="BO60" s="33"/>
      <c r="BP60" s="33" t="s">
        <v>489</v>
      </c>
      <c r="BQ60" s="35"/>
      <c r="BR60" s="33" t="s">
        <v>489</v>
      </c>
      <c r="BS60" s="33"/>
      <c r="BT60" s="33" t="s">
        <v>489</v>
      </c>
      <c r="BU60" s="33"/>
      <c r="BV60" s="33"/>
      <c r="BW60" s="33"/>
      <c r="BX60" s="33"/>
      <c r="BY60" s="33"/>
      <c r="BZ60" s="33"/>
      <c r="CA60" s="36"/>
      <c r="CB60" s="33"/>
      <c r="CC60" s="33"/>
      <c r="CD60" s="33"/>
      <c r="CE60" s="33"/>
      <c r="CF60" s="33"/>
      <c r="CG60" s="33"/>
      <c r="CH60" s="33"/>
      <c r="CI60" s="33"/>
      <c r="CJ60" s="33"/>
      <c r="CK60" s="35" t="s">
        <v>489</v>
      </c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 t="s">
        <v>489</v>
      </c>
      <c r="CW60" s="35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5"/>
      <c r="EM60" s="33"/>
      <c r="EN60" s="33"/>
      <c r="EO60" s="33"/>
      <c r="EP60" s="33" t="s">
        <v>489</v>
      </c>
      <c r="EQ60" s="33"/>
      <c r="ER60" s="33"/>
      <c r="ES60" s="33"/>
      <c r="ET60" s="33"/>
      <c r="EU60" s="33"/>
      <c r="EV60" s="33"/>
      <c r="EW60" s="35"/>
      <c r="EX60" s="33" t="s">
        <v>489</v>
      </c>
      <c r="EY60" s="33"/>
      <c r="EZ60" s="33"/>
      <c r="FA60" s="35"/>
      <c r="FB60" s="33"/>
      <c r="FC60" s="33"/>
      <c r="FD60" s="33"/>
      <c r="FE60" s="33"/>
      <c r="FF60" s="33"/>
      <c r="FG60" s="33"/>
      <c r="FH60" s="33"/>
      <c r="FI60" s="35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5"/>
      <c r="FU60" s="33" t="s">
        <v>489</v>
      </c>
      <c r="FV60" s="33"/>
      <c r="FW60" s="33"/>
      <c r="FX60" s="33"/>
      <c r="FY60" s="33"/>
      <c r="FZ60" s="35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8"/>
    </row>
    <row r="61" spans="1:198" x14ac:dyDescent="0.2">
      <c r="A61" s="39" t="s">
        <v>548</v>
      </c>
      <c r="B61" s="33" t="str">
        <f>IF(AND(ISTEXT("https://github.com/ToolmanInside/vulpedia_demo"),"https://github.com/ToolmanInside/vulpedia_demo"&lt;&gt;""), HYPERLINK("https://github.com/ToolmanInside/vulpedia_demo", "Link"),"-")</f>
        <v>Link</v>
      </c>
      <c r="C61" s="33" t="s">
        <v>489</v>
      </c>
      <c r="D61" s="33"/>
      <c r="E61" s="33" t="s">
        <v>489</v>
      </c>
      <c r="F61" s="33" t="s">
        <v>492</v>
      </c>
      <c r="G61" s="35"/>
      <c r="H61" s="33" t="s">
        <v>489</v>
      </c>
      <c r="I61" s="33"/>
      <c r="J61" s="33"/>
      <c r="K61" s="33"/>
      <c r="L61" s="33"/>
      <c r="M61" s="33" t="s">
        <v>489</v>
      </c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5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5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5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5"/>
      <c r="BR61" s="33" t="s">
        <v>489</v>
      </c>
      <c r="BS61" s="33"/>
      <c r="BT61" s="33" t="s">
        <v>489</v>
      </c>
      <c r="BU61" s="33"/>
      <c r="BV61" s="33"/>
      <c r="BW61" s="33"/>
      <c r="BX61" s="33"/>
      <c r="BY61" s="33"/>
      <c r="BZ61" s="33"/>
      <c r="CA61" s="36"/>
      <c r="CB61" s="33"/>
      <c r="CC61" s="33"/>
      <c r="CD61" s="33"/>
      <c r="CE61" s="33"/>
      <c r="CF61" s="33"/>
      <c r="CG61" s="33"/>
      <c r="CH61" s="33"/>
      <c r="CI61" s="33"/>
      <c r="CJ61" s="33"/>
      <c r="CK61" s="35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5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5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5"/>
      <c r="EX61" s="33"/>
      <c r="EY61" s="33"/>
      <c r="EZ61" s="33"/>
      <c r="FA61" s="35"/>
      <c r="FB61" s="33"/>
      <c r="FC61" s="33"/>
      <c r="FD61" s="33"/>
      <c r="FE61" s="33"/>
      <c r="FF61" s="33"/>
      <c r="FG61" s="33"/>
      <c r="FH61" s="33"/>
      <c r="FI61" s="35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5"/>
      <c r="FU61" s="33"/>
      <c r="FV61" s="33"/>
      <c r="FW61" s="33"/>
      <c r="FX61" s="33"/>
      <c r="FY61" s="33"/>
      <c r="FZ61" s="35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8"/>
    </row>
    <row r="62" spans="1:198" x14ac:dyDescent="0.2">
      <c r="A62" s="39" t="s">
        <v>549</v>
      </c>
      <c r="B62" s="33" t="str">
        <f>IF(AND(ISTEXT(""),""&lt;&gt;""), HYPERLINK("", "Link"),"-")</f>
        <v>-</v>
      </c>
      <c r="C62" s="33" t="s">
        <v>489</v>
      </c>
      <c r="D62" s="33"/>
      <c r="E62" s="33"/>
      <c r="F62" s="33" t="s">
        <v>492</v>
      </c>
      <c r="G62" s="35"/>
      <c r="H62" s="33" t="s">
        <v>489</v>
      </c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5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5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5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5"/>
      <c r="BR62" s="33"/>
      <c r="BS62" s="33"/>
      <c r="BT62" s="33"/>
      <c r="BU62" s="33"/>
      <c r="BV62" s="33"/>
      <c r="BW62" s="33"/>
      <c r="BX62" s="33"/>
      <c r="BY62" s="33"/>
      <c r="BZ62" s="33"/>
      <c r="CA62" s="36"/>
      <c r="CB62" s="33"/>
      <c r="CC62" s="33"/>
      <c r="CD62" s="33"/>
      <c r="CE62" s="33"/>
      <c r="CF62" s="33"/>
      <c r="CG62" s="33"/>
      <c r="CH62" s="33"/>
      <c r="CI62" s="33"/>
      <c r="CJ62" s="33"/>
      <c r="CK62" s="35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5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5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5"/>
      <c r="EX62" s="33"/>
      <c r="EY62" s="33"/>
      <c r="EZ62" s="33"/>
      <c r="FA62" s="35"/>
      <c r="FB62" s="33"/>
      <c r="FC62" s="33"/>
      <c r="FD62" s="33"/>
      <c r="FE62" s="33"/>
      <c r="FF62" s="33"/>
      <c r="FG62" s="33"/>
      <c r="FH62" s="33"/>
      <c r="FI62" s="35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5"/>
      <c r="FU62" s="33"/>
      <c r="FV62" s="33"/>
      <c r="FW62" s="33"/>
      <c r="FX62" s="33"/>
      <c r="FY62" s="33"/>
      <c r="FZ62" s="35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8"/>
    </row>
    <row r="63" spans="1:198" x14ac:dyDescent="0.2">
      <c r="A63" s="39" t="s">
        <v>550</v>
      </c>
      <c r="B63" s="33" t="str">
        <f>IF(AND(ISTEXT(""),""&lt;&gt;""), HYPERLINK("", "Link"),"-")</f>
        <v>-</v>
      </c>
      <c r="C63" s="33" t="s">
        <v>489</v>
      </c>
      <c r="D63" s="33"/>
      <c r="E63" s="33"/>
      <c r="F63" s="33" t="s">
        <v>492</v>
      </c>
      <c r="G63" s="35"/>
      <c r="H63" s="33" t="s">
        <v>489</v>
      </c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5"/>
      <c r="Z63" s="33" t="s">
        <v>489</v>
      </c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5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5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5"/>
      <c r="BR63" s="33"/>
      <c r="BS63" s="33"/>
      <c r="BT63" s="33"/>
      <c r="BU63" s="33"/>
      <c r="BV63" s="33"/>
      <c r="BW63" s="33"/>
      <c r="BX63" s="33"/>
      <c r="BY63" s="33"/>
      <c r="BZ63" s="33"/>
      <c r="CA63" s="36"/>
      <c r="CB63" s="33"/>
      <c r="CC63" s="33"/>
      <c r="CD63" s="33"/>
      <c r="CE63" s="33"/>
      <c r="CF63" s="33"/>
      <c r="CG63" s="33"/>
      <c r="CH63" s="33"/>
      <c r="CI63" s="33"/>
      <c r="CJ63" s="33"/>
      <c r="CK63" s="35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5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 t="s">
        <v>489</v>
      </c>
      <c r="EL63" s="35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5"/>
      <c r="EX63" s="33"/>
      <c r="EY63" s="33"/>
      <c r="EZ63" s="33"/>
      <c r="FA63" s="35"/>
      <c r="FB63" s="33"/>
      <c r="FC63" s="33"/>
      <c r="FD63" s="33"/>
      <c r="FE63" s="33"/>
      <c r="FF63" s="33"/>
      <c r="FG63" s="33"/>
      <c r="FH63" s="33"/>
      <c r="FI63" s="35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5"/>
      <c r="FU63" s="33"/>
      <c r="FV63" s="33"/>
      <c r="FW63" s="33"/>
      <c r="FX63" s="33"/>
      <c r="FY63" s="33"/>
      <c r="FZ63" s="35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8"/>
    </row>
    <row r="64" spans="1:198" x14ac:dyDescent="0.2">
      <c r="A64" s="39" t="s">
        <v>551</v>
      </c>
      <c r="B64" s="33" t="str">
        <f>IF(AND(ISTEXT(""),""&lt;&gt;""), HYPERLINK("", "Link"),"-")</f>
        <v>-</v>
      </c>
      <c r="C64" s="33"/>
      <c r="D64" s="33" t="s">
        <v>489</v>
      </c>
      <c r="E64" s="33"/>
      <c r="F64" s="33" t="s">
        <v>492</v>
      </c>
      <c r="G64" s="35"/>
      <c r="H64" s="33" t="s">
        <v>489</v>
      </c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5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5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5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5"/>
      <c r="BR64" s="33"/>
      <c r="BS64" s="33"/>
      <c r="BT64" s="33"/>
      <c r="BU64" s="33"/>
      <c r="BV64" s="33"/>
      <c r="BW64" s="33"/>
      <c r="BX64" s="33"/>
      <c r="BY64" s="33"/>
      <c r="BZ64" s="33"/>
      <c r="CA64" s="36"/>
      <c r="CB64" s="33"/>
      <c r="CC64" s="33"/>
      <c r="CD64" s="33"/>
      <c r="CE64" s="33"/>
      <c r="CF64" s="33"/>
      <c r="CG64" s="33"/>
      <c r="CH64" s="33"/>
      <c r="CI64" s="33"/>
      <c r="CJ64" s="33"/>
      <c r="CK64" s="35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5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5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5"/>
      <c r="EX64" s="33"/>
      <c r="EY64" s="33"/>
      <c r="EZ64" s="33"/>
      <c r="FA64" s="35"/>
      <c r="FB64" s="33"/>
      <c r="FC64" s="33"/>
      <c r="FD64" s="33"/>
      <c r="FE64" s="33"/>
      <c r="FF64" s="33"/>
      <c r="FG64" s="33"/>
      <c r="FH64" s="33"/>
      <c r="FI64" s="35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5"/>
      <c r="FU64" s="33"/>
      <c r="FV64" s="33"/>
      <c r="FW64" s="33"/>
      <c r="FX64" s="33"/>
      <c r="FY64" s="33"/>
      <c r="FZ64" s="35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8"/>
    </row>
    <row r="65" spans="1:198" x14ac:dyDescent="0.2">
      <c r="A65" s="34" t="s">
        <v>552</v>
      </c>
      <c r="B65" s="33" t="str">
        <f>IF(AND(ISTEXT(""),""&lt;&gt;""), HYPERLINK("", "Link"),"-")</f>
        <v>-</v>
      </c>
      <c r="C65" s="33" t="s">
        <v>489</v>
      </c>
      <c r="D65" s="33"/>
      <c r="E65" s="33"/>
      <c r="F65" s="33" t="s">
        <v>490</v>
      </c>
      <c r="G65" s="35"/>
      <c r="H65" s="33" t="s">
        <v>489</v>
      </c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5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5" t="s">
        <v>489</v>
      </c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5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5"/>
      <c r="BR65" s="33"/>
      <c r="BS65" s="33"/>
      <c r="BT65" s="33"/>
      <c r="BU65" s="33"/>
      <c r="BV65" s="33"/>
      <c r="BW65" s="33"/>
      <c r="BX65" s="33"/>
      <c r="BY65" s="33"/>
      <c r="BZ65" s="33"/>
      <c r="CA65" s="36"/>
      <c r="CB65" s="33"/>
      <c r="CC65" s="33"/>
      <c r="CD65" s="33"/>
      <c r="CE65" s="33"/>
      <c r="CF65" s="33"/>
      <c r="CG65" s="33"/>
      <c r="CH65" s="33"/>
      <c r="CI65" s="33"/>
      <c r="CJ65" s="33"/>
      <c r="CK65" s="35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5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5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5"/>
      <c r="EX65" s="33"/>
      <c r="EY65" s="33"/>
      <c r="EZ65" s="33"/>
      <c r="FA65" s="35"/>
      <c r="FB65" s="33"/>
      <c r="FC65" s="33"/>
      <c r="FD65" s="33"/>
      <c r="FE65" s="33"/>
      <c r="FF65" s="33"/>
      <c r="FG65" s="33"/>
      <c r="FH65" s="33"/>
      <c r="FI65" s="35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5"/>
      <c r="FU65" s="33"/>
      <c r="FV65" s="33"/>
      <c r="FW65" s="33"/>
      <c r="FX65" s="33"/>
      <c r="FY65" s="33"/>
      <c r="FZ65" s="35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8"/>
    </row>
    <row r="66" spans="1:198" x14ac:dyDescent="0.2">
      <c r="A66" s="39" t="s">
        <v>553</v>
      </c>
      <c r="B66" s="33" t="str">
        <f>IF(AND(ISTEXT("https://github.com/christoftorres/ConFuzzius"),"https://github.com/christoftorres/ConFuzzius"&lt;&gt;""), HYPERLINK("https://github.com/christoftorres/ConFuzzius", "Link"),"-")</f>
        <v>Link</v>
      </c>
      <c r="C66" s="33" t="s">
        <v>489</v>
      </c>
      <c r="D66" s="33" t="s">
        <v>489</v>
      </c>
      <c r="E66" s="33" t="s">
        <v>489</v>
      </c>
      <c r="F66" s="33" t="s">
        <v>492</v>
      </c>
      <c r="G66" s="35"/>
      <c r="H66" s="33" t="s">
        <v>489</v>
      </c>
      <c r="I66" s="33"/>
      <c r="J66" s="33"/>
      <c r="K66" s="33"/>
      <c r="L66" s="33"/>
      <c r="M66" s="33"/>
      <c r="N66" s="33"/>
      <c r="O66" s="33"/>
      <c r="P66" s="33"/>
      <c r="Q66" s="33" t="s">
        <v>489</v>
      </c>
      <c r="R66" s="33"/>
      <c r="S66" s="33"/>
      <c r="T66" s="33"/>
      <c r="U66" s="33"/>
      <c r="V66" s="33"/>
      <c r="W66" s="33" t="s">
        <v>489</v>
      </c>
      <c r="X66" s="33"/>
      <c r="Y66" s="35" t="s">
        <v>489</v>
      </c>
      <c r="Z66" s="33"/>
      <c r="AA66" s="33"/>
      <c r="AB66" s="33"/>
      <c r="AC66" s="33" t="s">
        <v>489</v>
      </c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5" t="s">
        <v>489</v>
      </c>
      <c r="AU66" s="33"/>
      <c r="AV66" s="33"/>
      <c r="AW66" s="33"/>
      <c r="AX66" s="33"/>
      <c r="AY66" s="33"/>
      <c r="AZ66" s="33" t="s">
        <v>489</v>
      </c>
      <c r="BA66" s="33"/>
      <c r="BB66" s="33"/>
      <c r="BC66" s="33"/>
      <c r="BD66" s="33"/>
      <c r="BE66" s="35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5"/>
      <c r="BR66" s="33"/>
      <c r="BS66" s="33"/>
      <c r="BT66" s="33" t="s">
        <v>489</v>
      </c>
      <c r="BU66" s="33"/>
      <c r="BV66" s="33"/>
      <c r="BW66" s="33"/>
      <c r="BX66" s="33"/>
      <c r="BY66" s="33"/>
      <c r="BZ66" s="33"/>
      <c r="CA66" s="36"/>
      <c r="CB66" s="33"/>
      <c r="CC66" s="33"/>
      <c r="CD66" s="33"/>
      <c r="CE66" s="33"/>
      <c r="CF66" s="33"/>
      <c r="CG66" s="33"/>
      <c r="CH66" s="33"/>
      <c r="CI66" s="33"/>
      <c r="CJ66" s="33"/>
      <c r="CK66" s="35" t="s">
        <v>489</v>
      </c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5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5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5"/>
      <c r="EX66" s="33"/>
      <c r="EY66" s="33"/>
      <c r="EZ66" s="33"/>
      <c r="FA66" s="35"/>
      <c r="FB66" s="33"/>
      <c r="FC66" s="33"/>
      <c r="FD66" s="33"/>
      <c r="FE66" s="33"/>
      <c r="FF66" s="33"/>
      <c r="FG66" s="33"/>
      <c r="FH66" s="33"/>
      <c r="FI66" s="35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5"/>
      <c r="FU66" s="33"/>
      <c r="FV66" s="33"/>
      <c r="FW66" s="33"/>
      <c r="FX66" s="33"/>
      <c r="FY66" s="33"/>
      <c r="FZ66" s="35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8"/>
    </row>
    <row r="67" spans="1:198" x14ac:dyDescent="0.2">
      <c r="A67" s="39" t="s">
        <v>554</v>
      </c>
      <c r="B67" s="33" t="str">
        <f t="shared" ref="B67:B74" si="2">IF(AND(ISTEXT(""),""&lt;&gt;""), HYPERLINK("", "Link"),"-")</f>
        <v>-</v>
      </c>
      <c r="C67" s="33" t="s">
        <v>489</v>
      </c>
      <c r="D67" s="33"/>
      <c r="E67" s="33"/>
      <c r="F67" s="33" t="s">
        <v>492</v>
      </c>
      <c r="G67" s="35"/>
      <c r="H67" s="33" t="s">
        <v>489</v>
      </c>
      <c r="I67" s="33"/>
      <c r="J67" s="33"/>
      <c r="K67" s="33"/>
      <c r="L67" s="33"/>
      <c r="M67" s="33"/>
      <c r="N67" s="33"/>
      <c r="O67" s="33"/>
      <c r="P67" s="33"/>
      <c r="Q67" s="33" t="s">
        <v>489</v>
      </c>
      <c r="R67" s="33"/>
      <c r="S67" s="33"/>
      <c r="T67" s="33"/>
      <c r="U67" s="33"/>
      <c r="V67" s="33"/>
      <c r="W67" s="33"/>
      <c r="X67" s="33"/>
      <c r="Y67" s="35" t="s">
        <v>489</v>
      </c>
      <c r="Z67" s="33" t="s">
        <v>489</v>
      </c>
      <c r="AA67" s="33"/>
      <c r="AB67" s="33"/>
      <c r="AC67" s="33" t="s">
        <v>489</v>
      </c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5" t="s">
        <v>489</v>
      </c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5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5"/>
      <c r="BR67" s="33"/>
      <c r="BS67" s="33"/>
      <c r="BT67" s="33" t="s">
        <v>489</v>
      </c>
      <c r="BU67" s="33"/>
      <c r="BV67" s="33"/>
      <c r="BW67" s="33"/>
      <c r="BX67" s="33"/>
      <c r="BY67" s="33"/>
      <c r="BZ67" s="33"/>
      <c r="CA67" s="36"/>
      <c r="CB67" s="33"/>
      <c r="CC67" s="33"/>
      <c r="CD67" s="33"/>
      <c r="CE67" s="33"/>
      <c r="CF67" s="33"/>
      <c r="CG67" s="33"/>
      <c r="CH67" s="33"/>
      <c r="CI67" s="33"/>
      <c r="CJ67" s="33"/>
      <c r="CK67" s="35" t="s">
        <v>489</v>
      </c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5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5" t="s">
        <v>489</v>
      </c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5"/>
      <c r="EX67" s="33"/>
      <c r="EY67" s="33"/>
      <c r="EZ67" s="33"/>
      <c r="FA67" s="35"/>
      <c r="FB67" s="33"/>
      <c r="FC67" s="33"/>
      <c r="FD67" s="33"/>
      <c r="FE67" s="33"/>
      <c r="FF67" s="33"/>
      <c r="FG67" s="33"/>
      <c r="FH67" s="33"/>
      <c r="FI67" s="35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5"/>
      <c r="FU67" s="33"/>
      <c r="FV67" s="33"/>
      <c r="FW67" s="33"/>
      <c r="FX67" s="33"/>
      <c r="FY67" s="33"/>
      <c r="FZ67" s="35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8"/>
    </row>
    <row r="68" spans="1:198" x14ac:dyDescent="0.2">
      <c r="A68" s="39" t="s">
        <v>555</v>
      </c>
      <c r="B68" s="33" t="str">
        <f t="shared" si="2"/>
        <v>-</v>
      </c>
      <c r="C68" s="33" t="s">
        <v>489</v>
      </c>
      <c r="D68" s="33"/>
      <c r="E68" s="33"/>
      <c r="F68" s="33" t="s">
        <v>492</v>
      </c>
      <c r="G68" s="35"/>
      <c r="H68" s="33" t="s">
        <v>489</v>
      </c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5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5" t="s">
        <v>489</v>
      </c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5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5"/>
      <c r="BR68" s="33"/>
      <c r="BS68" s="33"/>
      <c r="BT68" s="33" t="s">
        <v>489</v>
      </c>
      <c r="BU68" s="33"/>
      <c r="BV68" s="33"/>
      <c r="BW68" s="33"/>
      <c r="BX68" s="33"/>
      <c r="BY68" s="33" t="s">
        <v>489</v>
      </c>
      <c r="BZ68" s="33" t="s">
        <v>489</v>
      </c>
      <c r="CA68" s="36"/>
      <c r="CB68" s="33"/>
      <c r="CC68" s="33"/>
      <c r="CD68" s="33"/>
      <c r="CE68" s="33"/>
      <c r="CF68" s="33"/>
      <c r="CG68" s="33"/>
      <c r="CH68" s="33"/>
      <c r="CI68" s="33"/>
      <c r="CJ68" s="33"/>
      <c r="CK68" s="35" t="s">
        <v>489</v>
      </c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5"/>
      <c r="CX68" s="33"/>
      <c r="CY68" s="33"/>
      <c r="CZ68" s="33"/>
      <c r="DA68" s="33"/>
      <c r="DB68" s="33"/>
      <c r="DC68" s="33"/>
      <c r="DD68" s="33"/>
      <c r="DE68" s="33"/>
      <c r="DF68" s="33" t="s">
        <v>489</v>
      </c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5"/>
      <c r="EM68" s="33" t="s">
        <v>489</v>
      </c>
      <c r="EN68" s="33"/>
      <c r="EO68" s="33"/>
      <c r="EP68" s="33"/>
      <c r="EQ68" s="33"/>
      <c r="ER68" s="33"/>
      <c r="ES68" s="33"/>
      <c r="ET68" s="33"/>
      <c r="EU68" s="33"/>
      <c r="EV68" s="33"/>
      <c r="EW68" s="35"/>
      <c r="EX68" s="33"/>
      <c r="EY68" s="33"/>
      <c r="EZ68" s="33"/>
      <c r="FA68" s="35"/>
      <c r="FB68" s="33"/>
      <c r="FC68" s="33"/>
      <c r="FD68" s="33"/>
      <c r="FE68" s="33"/>
      <c r="FF68" s="33"/>
      <c r="FG68" s="33"/>
      <c r="FH68" s="33"/>
      <c r="FI68" s="35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5"/>
      <c r="FU68" s="33"/>
      <c r="FV68" s="33"/>
      <c r="FW68" s="33"/>
      <c r="FX68" s="33"/>
      <c r="FY68" s="33"/>
      <c r="FZ68" s="35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8"/>
    </row>
    <row r="69" spans="1:198" x14ac:dyDescent="0.2">
      <c r="A69" s="34" t="s">
        <v>556</v>
      </c>
      <c r="B69" s="33" t="str">
        <f t="shared" si="2"/>
        <v>-</v>
      </c>
      <c r="C69" s="33" t="s">
        <v>489</v>
      </c>
      <c r="D69" s="33"/>
      <c r="E69" s="33"/>
      <c r="F69" s="33" t="s">
        <v>490</v>
      </c>
      <c r="G69" s="35"/>
      <c r="H69" s="33" t="s">
        <v>489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5"/>
      <c r="Z69" s="33" t="s">
        <v>489</v>
      </c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5"/>
      <c r="AU69" s="33"/>
      <c r="AV69" s="33"/>
      <c r="AW69" s="33"/>
      <c r="AX69" s="33"/>
      <c r="AY69" s="33"/>
      <c r="AZ69" s="33" t="s">
        <v>489</v>
      </c>
      <c r="BA69" s="33"/>
      <c r="BB69" s="33"/>
      <c r="BC69" s="33"/>
      <c r="BD69" s="33"/>
      <c r="BE69" s="35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5"/>
      <c r="BR69" s="33"/>
      <c r="BS69" s="33"/>
      <c r="BT69" s="33"/>
      <c r="BU69" s="33"/>
      <c r="BV69" s="33"/>
      <c r="BW69" s="33"/>
      <c r="BX69" s="33"/>
      <c r="BY69" s="33"/>
      <c r="BZ69" s="33"/>
      <c r="CA69" s="36"/>
      <c r="CB69" s="33"/>
      <c r="CC69" s="33"/>
      <c r="CD69" s="33"/>
      <c r="CE69" s="33"/>
      <c r="CF69" s="33"/>
      <c r="CG69" s="33"/>
      <c r="CH69" s="33"/>
      <c r="CI69" s="33"/>
      <c r="CJ69" s="33"/>
      <c r="CK69" s="35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5"/>
      <c r="CX69" s="33"/>
      <c r="CY69" s="33"/>
      <c r="CZ69" s="33"/>
      <c r="DA69" s="33" t="s">
        <v>489</v>
      </c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5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5"/>
      <c r="EX69" s="33"/>
      <c r="EY69" s="33"/>
      <c r="EZ69" s="33"/>
      <c r="FA69" s="35"/>
      <c r="FB69" s="33"/>
      <c r="FC69" s="33"/>
      <c r="FD69" s="33"/>
      <c r="FE69" s="33"/>
      <c r="FF69" s="33"/>
      <c r="FG69" s="33"/>
      <c r="FH69" s="33"/>
      <c r="FI69" s="35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5"/>
      <c r="FU69" s="33"/>
      <c r="FV69" s="33"/>
      <c r="FW69" s="33"/>
      <c r="FX69" s="33"/>
      <c r="FY69" s="33"/>
      <c r="FZ69" s="35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8"/>
    </row>
    <row r="70" spans="1:198" x14ac:dyDescent="0.2">
      <c r="A70" s="39" t="s">
        <v>557</v>
      </c>
      <c r="B70" s="33" t="str">
        <f t="shared" si="2"/>
        <v>-</v>
      </c>
      <c r="C70" s="33" t="s">
        <v>489</v>
      </c>
      <c r="D70" s="33"/>
      <c r="E70" s="33"/>
      <c r="F70" s="33" t="s">
        <v>492</v>
      </c>
      <c r="G70" s="35"/>
      <c r="H70" s="33" t="s">
        <v>489</v>
      </c>
      <c r="I70" s="33"/>
      <c r="J70" s="33"/>
      <c r="K70" s="33"/>
      <c r="L70" s="33"/>
      <c r="M70" s="33"/>
      <c r="N70" s="33"/>
      <c r="O70" s="33"/>
      <c r="P70" s="33"/>
      <c r="Q70" s="33" t="s">
        <v>489</v>
      </c>
      <c r="R70" s="33"/>
      <c r="S70" s="33"/>
      <c r="T70" s="33"/>
      <c r="U70" s="33"/>
      <c r="V70" s="33"/>
      <c r="W70" s="33"/>
      <c r="X70" s="33"/>
      <c r="Y70" s="35"/>
      <c r="Z70" s="33" t="s">
        <v>489</v>
      </c>
      <c r="AA70" s="33"/>
      <c r="AB70" s="33"/>
      <c r="AC70" s="33" t="s">
        <v>489</v>
      </c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5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5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5"/>
      <c r="BR70" s="33"/>
      <c r="BS70" s="33"/>
      <c r="BT70" s="33" t="s">
        <v>489</v>
      </c>
      <c r="BU70" s="33"/>
      <c r="BV70" s="33"/>
      <c r="BW70" s="33"/>
      <c r="BX70" s="33"/>
      <c r="BY70" s="33"/>
      <c r="BZ70" s="33"/>
      <c r="CA70" s="36"/>
      <c r="CB70" s="33"/>
      <c r="CC70" s="33"/>
      <c r="CD70" s="33"/>
      <c r="CE70" s="33"/>
      <c r="CF70" s="33"/>
      <c r="CG70" s="33"/>
      <c r="CH70" s="33"/>
      <c r="CI70" s="33"/>
      <c r="CJ70" s="33"/>
      <c r="CK70" s="35" t="s">
        <v>489</v>
      </c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5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5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5"/>
      <c r="EX70" s="33"/>
      <c r="EY70" s="33"/>
      <c r="EZ70" s="33"/>
      <c r="FA70" s="35"/>
      <c r="FB70" s="33"/>
      <c r="FC70" s="33"/>
      <c r="FD70" s="33"/>
      <c r="FE70" s="33"/>
      <c r="FF70" s="33"/>
      <c r="FG70" s="33"/>
      <c r="FH70" s="33"/>
      <c r="FI70" s="35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5"/>
      <c r="FU70" s="33"/>
      <c r="FV70" s="33"/>
      <c r="FW70" s="33"/>
      <c r="FX70" s="33"/>
      <c r="FY70" s="33"/>
      <c r="FZ70" s="35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8"/>
    </row>
    <row r="71" spans="1:198" x14ac:dyDescent="0.2">
      <c r="A71" s="39" t="s">
        <v>558</v>
      </c>
      <c r="B71" s="33" t="str">
        <f t="shared" si="2"/>
        <v>-</v>
      </c>
      <c r="C71" s="33" t="s">
        <v>489</v>
      </c>
      <c r="D71" s="33"/>
      <c r="E71" s="33"/>
      <c r="F71" s="33" t="s">
        <v>492</v>
      </c>
      <c r="G71" s="35"/>
      <c r="H71" s="33" t="s">
        <v>489</v>
      </c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5"/>
      <c r="Z71" s="33" t="s">
        <v>489</v>
      </c>
      <c r="AA71" s="33"/>
      <c r="AB71" s="33"/>
      <c r="AC71" s="33" t="s">
        <v>489</v>
      </c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5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5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5"/>
      <c r="BR71" s="33"/>
      <c r="BS71" s="33"/>
      <c r="BT71" s="33"/>
      <c r="BU71" s="33"/>
      <c r="BV71" s="33"/>
      <c r="BW71" s="33"/>
      <c r="BX71" s="33"/>
      <c r="BY71" s="33"/>
      <c r="BZ71" s="33"/>
      <c r="CA71" s="36"/>
      <c r="CB71" s="33"/>
      <c r="CC71" s="33"/>
      <c r="CD71" s="33"/>
      <c r="CE71" s="33"/>
      <c r="CF71" s="33"/>
      <c r="CG71" s="33"/>
      <c r="CH71" s="33"/>
      <c r="CI71" s="33"/>
      <c r="CJ71" s="33"/>
      <c r="CK71" s="35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5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5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5"/>
      <c r="EX71" s="33"/>
      <c r="EY71" s="33"/>
      <c r="EZ71" s="33"/>
      <c r="FA71" s="35"/>
      <c r="FB71" s="33"/>
      <c r="FC71" s="33"/>
      <c r="FD71" s="33"/>
      <c r="FE71" s="33"/>
      <c r="FF71" s="33"/>
      <c r="FG71" s="33"/>
      <c r="FH71" s="33"/>
      <c r="FI71" s="35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5"/>
      <c r="FU71" s="33"/>
      <c r="FV71" s="33"/>
      <c r="FW71" s="33"/>
      <c r="FX71" s="33"/>
      <c r="FY71" s="33"/>
      <c r="FZ71" s="35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8"/>
    </row>
    <row r="72" spans="1:198" x14ac:dyDescent="0.2">
      <c r="A72" s="34" t="s">
        <v>559</v>
      </c>
      <c r="B72" s="33" t="str">
        <f t="shared" si="2"/>
        <v>-</v>
      </c>
      <c r="C72" s="33" t="s">
        <v>489</v>
      </c>
      <c r="D72" s="33"/>
      <c r="E72" s="33"/>
      <c r="F72" s="33" t="s">
        <v>490</v>
      </c>
      <c r="G72" s="35"/>
      <c r="H72" s="33" t="s">
        <v>489</v>
      </c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5"/>
      <c r="Z72" s="33" t="s">
        <v>489</v>
      </c>
      <c r="AA72" s="33"/>
      <c r="AB72" s="33"/>
      <c r="AC72" s="33" t="s">
        <v>489</v>
      </c>
      <c r="AD72" s="33" t="s">
        <v>489</v>
      </c>
      <c r="AE72" s="33"/>
      <c r="AF72" s="33"/>
      <c r="AG72" s="33"/>
      <c r="AH72" s="33" t="s">
        <v>489</v>
      </c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5" t="s">
        <v>489</v>
      </c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5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5"/>
      <c r="BR72" s="33" t="s">
        <v>489</v>
      </c>
      <c r="BS72" s="33"/>
      <c r="BT72" s="33"/>
      <c r="BU72" s="33"/>
      <c r="BV72" s="33"/>
      <c r="BW72" s="33"/>
      <c r="BX72" s="33"/>
      <c r="BY72" s="33"/>
      <c r="BZ72" s="33"/>
      <c r="CA72" s="36"/>
      <c r="CB72" s="33"/>
      <c r="CC72" s="33"/>
      <c r="CD72" s="33"/>
      <c r="CE72" s="33"/>
      <c r="CF72" s="33"/>
      <c r="CG72" s="33"/>
      <c r="CH72" s="33"/>
      <c r="CI72" s="33"/>
      <c r="CJ72" s="33"/>
      <c r="CK72" s="35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5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5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5"/>
      <c r="EX72" s="33"/>
      <c r="EY72" s="33"/>
      <c r="EZ72" s="33"/>
      <c r="FA72" s="35"/>
      <c r="FB72" s="33"/>
      <c r="FC72" s="33"/>
      <c r="FD72" s="33"/>
      <c r="FE72" s="33"/>
      <c r="FF72" s="33"/>
      <c r="FG72" s="33"/>
      <c r="FH72" s="33"/>
      <c r="FI72" s="35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5"/>
      <c r="FU72" s="33"/>
      <c r="FV72" s="33"/>
      <c r="FW72" s="33"/>
      <c r="FX72" s="33"/>
      <c r="FY72" s="33"/>
      <c r="FZ72" s="35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8"/>
    </row>
    <row r="73" spans="1:198" x14ac:dyDescent="0.2">
      <c r="A73" s="39" t="s">
        <v>560</v>
      </c>
      <c r="B73" s="33" t="str">
        <f t="shared" si="2"/>
        <v>-</v>
      </c>
      <c r="C73" s="33" t="s">
        <v>489</v>
      </c>
      <c r="D73" s="33"/>
      <c r="E73" s="33"/>
      <c r="F73" s="33" t="s">
        <v>492</v>
      </c>
      <c r="G73" s="35"/>
      <c r="H73" s="33" t="s">
        <v>489</v>
      </c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5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5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5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5"/>
      <c r="BR73" s="33"/>
      <c r="BS73" s="33"/>
      <c r="BT73" s="33"/>
      <c r="BU73" s="33"/>
      <c r="BV73" s="33"/>
      <c r="BW73" s="33"/>
      <c r="BX73" s="33"/>
      <c r="BY73" s="33"/>
      <c r="BZ73" s="33"/>
      <c r="CA73" s="36"/>
      <c r="CB73" s="33"/>
      <c r="CC73" s="33"/>
      <c r="CD73" s="33"/>
      <c r="CE73" s="33"/>
      <c r="CF73" s="33"/>
      <c r="CG73" s="33"/>
      <c r="CH73" s="33"/>
      <c r="CI73" s="33"/>
      <c r="CJ73" s="33"/>
      <c r="CK73" s="35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5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5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5"/>
      <c r="EX73" s="33"/>
      <c r="EY73" s="33"/>
      <c r="EZ73" s="33"/>
      <c r="FA73" s="35"/>
      <c r="FB73" s="33"/>
      <c r="FC73" s="33"/>
      <c r="FD73" s="33"/>
      <c r="FE73" s="33"/>
      <c r="FF73" s="33"/>
      <c r="FG73" s="33"/>
      <c r="FH73" s="33"/>
      <c r="FI73" s="35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5"/>
      <c r="FU73" s="33"/>
      <c r="FV73" s="33"/>
      <c r="FW73" s="33"/>
      <c r="FX73" s="33"/>
      <c r="FY73" s="33"/>
      <c r="FZ73" s="35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8"/>
    </row>
    <row r="74" spans="1:198" x14ac:dyDescent="0.2">
      <c r="A74" s="39" t="s">
        <v>561</v>
      </c>
      <c r="B74" s="33" t="str">
        <f t="shared" si="2"/>
        <v>-</v>
      </c>
      <c r="C74" s="33" t="s">
        <v>489</v>
      </c>
      <c r="D74" s="33"/>
      <c r="E74" s="33"/>
      <c r="F74" s="33" t="s">
        <v>492</v>
      </c>
      <c r="G74" s="35"/>
      <c r="H74" s="33" t="s">
        <v>489</v>
      </c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5"/>
      <c r="Z74" s="33" t="s">
        <v>489</v>
      </c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5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5"/>
      <c r="BR74" s="33"/>
      <c r="BS74" s="33"/>
      <c r="BT74" s="33"/>
      <c r="BU74" s="33"/>
      <c r="BV74" s="33"/>
      <c r="BW74" s="33"/>
      <c r="BX74" s="33"/>
      <c r="BY74" s="33"/>
      <c r="BZ74" s="33"/>
      <c r="CA74" s="36"/>
      <c r="CB74" s="33"/>
      <c r="CC74" s="33"/>
      <c r="CD74" s="33"/>
      <c r="CE74" s="33"/>
      <c r="CF74" s="33"/>
      <c r="CG74" s="33"/>
      <c r="CH74" s="33"/>
      <c r="CI74" s="33"/>
      <c r="CJ74" s="33"/>
      <c r="CK74" s="35" t="s">
        <v>489</v>
      </c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5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5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5"/>
      <c r="EX74" s="33"/>
      <c r="EY74" s="33"/>
      <c r="EZ74" s="33"/>
      <c r="FA74" s="35"/>
      <c r="FB74" s="33"/>
      <c r="FC74" s="33"/>
      <c r="FD74" s="33"/>
      <c r="FE74" s="33"/>
      <c r="FF74" s="33"/>
      <c r="FG74" s="33"/>
      <c r="FH74" s="33"/>
      <c r="FI74" s="35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5"/>
      <c r="FU74" s="33"/>
      <c r="FV74" s="33"/>
      <c r="FW74" s="33"/>
      <c r="FX74" s="33"/>
      <c r="FY74" s="33"/>
      <c r="FZ74" s="35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8"/>
    </row>
    <row r="75" spans="1:198" x14ac:dyDescent="0.2">
      <c r="A75" s="39" t="s">
        <v>562</v>
      </c>
      <c r="B75" s="33" t="str">
        <f>IF(AND(ISTEXT("https://github.com/majdsoud/AutoMESC-Framework"),"https://github.com/majdsoud/AutoMESC-Framework"&lt;&gt;""), HYPERLINK("https://github.com/majdsoud/AutoMESC-Framework", "Link"),"-")</f>
        <v>Link</v>
      </c>
      <c r="C75" s="33" t="s">
        <v>489</v>
      </c>
      <c r="D75" s="33" t="s">
        <v>489</v>
      </c>
      <c r="E75" s="33" t="s">
        <v>489</v>
      </c>
      <c r="F75" s="33" t="s">
        <v>492</v>
      </c>
      <c r="G75" s="35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5"/>
      <c r="Z75" s="33" t="s">
        <v>489</v>
      </c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5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5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5"/>
      <c r="BR75" s="33"/>
      <c r="BS75" s="33"/>
      <c r="BT75" s="33"/>
      <c r="BU75" s="33"/>
      <c r="BV75" s="33"/>
      <c r="BW75" s="33"/>
      <c r="BX75" s="33" t="s">
        <v>489</v>
      </c>
      <c r="BY75" s="33"/>
      <c r="BZ75" s="33"/>
      <c r="CA75" s="36"/>
      <c r="CB75" s="33"/>
      <c r="CC75" s="33"/>
      <c r="CD75" s="33"/>
      <c r="CE75" s="33"/>
      <c r="CF75" s="33"/>
      <c r="CG75" s="33"/>
      <c r="CH75" s="33"/>
      <c r="CI75" s="33"/>
      <c r="CJ75" s="33"/>
      <c r="CK75" s="35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5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 t="s">
        <v>489</v>
      </c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5"/>
      <c r="EM75" s="33" t="s">
        <v>489</v>
      </c>
      <c r="EN75" s="33"/>
      <c r="EO75" s="33"/>
      <c r="EP75" s="33"/>
      <c r="EQ75" s="33"/>
      <c r="ER75" s="33"/>
      <c r="ES75" s="33"/>
      <c r="ET75" s="33"/>
      <c r="EU75" s="33"/>
      <c r="EV75" s="33"/>
      <c r="EW75" s="35"/>
      <c r="EX75" s="33"/>
      <c r="EY75" s="33"/>
      <c r="EZ75" s="33"/>
      <c r="FA75" s="35"/>
      <c r="FB75" s="33"/>
      <c r="FC75" s="33"/>
      <c r="FD75" s="33"/>
      <c r="FE75" s="33"/>
      <c r="FF75" s="33"/>
      <c r="FG75" s="33"/>
      <c r="FH75" s="33"/>
      <c r="FI75" s="35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5"/>
      <c r="FU75" s="33"/>
      <c r="FV75" s="33"/>
      <c r="FW75" s="33"/>
      <c r="FX75" s="33"/>
      <c r="FY75" s="33"/>
      <c r="FZ75" s="35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8"/>
    </row>
    <row r="76" spans="1:198" x14ac:dyDescent="0.2">
      <c r="A76" s="39" t="s">
        <v>563</v>
      </c>
      <c r="B76" s="33" t="str">
        <f>IF(AND(ISTEXT("https://github.com/Messi-Q/RNVulDet"),"https://github.com/Messi-Q/RNVulDet"&lt;&gt;""), HYPERLINK("https://github.com/Messi-Q/RNVulDet", "Link"),"-")</f>
        <v>Link</v>
      </c>
      <c r="C76" s="33" t="s">
        <v>489</v>
      </c>
      <c r="D76" s="33"/>
      <c r="E76" s="33" t="s">
        <v>489</v>
      </c>
      <c r="F76" s="33" t="s">
        <v>492</v>
      </c>
      <c r="G76" s="35"/>
      <c r="H76" s="33" t="s">
        <v>564</v>
      </c>
      <c r="I76" s="33" t="s">
        <v>564</v>
      </c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5"/>
      <c r="Z76" s="33"/>
      <c r="AA76" s="33"/>
      <c r="AB76" s="33"/>
      <c r="AC76" s="33"/>
      <c r="AD76" s="33"/>
      <c r="AE76" s="33"/>
      <c r="AF76" s="33"/>
      <c r="AG76" s="33"/>
      <c r="AH76" s="33" t="s">
        <v>489</v>
      </c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5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5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5"/>
      <c r="BR76" s="33"/>
      <c r="BS76" s="33"/>
      <c r="BT76" s="33"/>
      <c r="BU76" s="33"/>
      <c r="BV76" s="33"/>
      <c r="BW76" s="33"/>
      <c r="BX76" s="33"/>
      <c r="BY76" s="33"/>
      <c r="BZ76" s="33"/>
      <c r="CA76" s="36"/>
      <c r="CB76" s="33"/>
      <c r="CC76" s="33"/>
      <c r="CD76" s="33"/>
      <c r="CE76" s="33"/>
      <c r="CF76" s="33"/>
      <c r="CG76" s="33"/>
      <c r="CH76" s="33"/>
      <c r="CI76" s="33"/>
      <c r="CJ76" s="33"/>
      <c r="CK76" s="35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5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5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5"/>
      <c r="EX76" s="33"/>
      <c r="EY76" s="33"/>
      <c r="EZ76" s="33"/>
      <c r="FA76" s="35"/>
      <c r="FB76" s="33"/>
      <c r="FC76" s="33"/>
      <c r="FD76" s="33"/>
      <c r="FE76" s="33"/>
      <c r="FF76" s="33"/>
      <c r="FG76" s="33"/>
      <c r="FH76" s="33"/>
      <c r="FI76" s="35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5"/>
      <c r="FU76" s="33"/>
      <c r="FV76" s="33"/>
      <c r="FW76" s="33"/>
      <c r="FX76" s="33"/>
      <c r="FY76" s="33"/>
      <c r="FZ76" s="35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8"/>
    </row>
    <row r="77" spans="1:198" x14ac:dyDescent="0.2">
      <c r="A77" s="39" t="s">
        <v>565</v>
      </c>
      <c r="B77" s="33" t="str">
        <f>IF(AND(ISTEXT("https://github.com/yzu-wjl/SCVDIE"),"https://github.com/yzu-wjl/SCVDIE"&lt;&gt;""), HYPERLINK("https://github.com/yzu-wjl/SCVDIE", "Link"),"-")</f>
        <v>Link</v>
      </c>
      <c r="C77" s="33" t="s">
        <v>489</v>
      </c>
      <c r="D77" s="33"/>
      <c r="E77" s="33" t="s">
        <v>489</v>
      </c>
      <c r="F77" s="33" t="s">
        <v>492</v>
      </c>
      <c r="G77" s="35"/>
      <c r="H77" s="33" t="s">
        <v>489</v>
      </c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5"/>
      <c r="Z77" s="33" t="s">
        <v>489</v>
      </c>
      <c r="AA77" s="33"/>
      <c r="AB77" s="33"/>
      <c r="AC77" s="33" t="s">
        <v>489</v>
      </c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5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5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5"/>
      <c r="BR77" s="33"/>
      <c r="BS77" s="33"/>
      <c r="BT77" s="33"/>
      <c r="BU77" s="33"/>
      <c r="BV77" s="33"/>
      <c r="BW77" s="33"/>
      <c r="BX77" s="33"/>
      <c r="BY77" s="33"/>
      <c r="BZ77" s="33"/>
      <c r="CA77" s="36"/>
      <c r="CB77" s="33"/>
      <c r="CC77" s="33"/>
      <c r="CD77" s="33"/>
      <c r="CE77" s="33"/>
      <c r="CF77" s="33"/>
      <c r="CG77" s="33"/>
      <c r="CH77" s="33"/>
      <c r="CI77" s="33"/>
      <c r="CJ77" s="33"/>
      <c r="CK77" s="35" t="s">
        <v>489</v>
      </c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5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5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5" t="s">
        <v>489</v>
      </c>
      <c r="EX77" s="33"/>
      <c r="EY77" s="33"/>
      <c r="EZ77" s="33"/>
      <c r="FA77" s="35"/>
      <c r="FB77" s="33"/>
      <c r="FC77" s="33"/>
      <c r="FD77" s="33"/>
      <c r="FE77" s="33"/>
      <c r="FF77" s="33"/>
      <c r="FG77" s="33"/>
      <c r="FH77" s="33"/>
      <c r="FI77" s="35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5"/>
      <c r="FU77" s="33"/>
      <c r="FV77" s="33"/>
      <c r="FW77" s="33"/>
      <c r="FX77" s="33"/>
      <c r="FY77" s="33"/>
      <c r="FZ77" s="35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8"/>
    </row>
    <row r="78" spans="1:198" x14ac:dyDescent="0.2">
      <c r="A78" s="39" t="s">
        <v>566</v>
      </c>
      <c r="B78" s="33" t="str">
        <f>IF(AND(ISTEXT("https://github.com/DependableSystemsLab/eTainter"),"https://github.com/DependableSystemsLab/eTainter"&lt;&gt;""), HYPERLINK("https://github.com/DependableSystemsLab/eTainter", "Link"),"-")</f>
        <v>Link</v>
      </c>
      <c r="C78" s="33" t="s">
        <v>489</v>
      </c>
      <c r="D78" s="33"/>
      <c r="E78" s="33" t="s">
        <v>489</v>
      </c>
      <c r="F78" s="33" t="s">
        <v>492</v>
      </c>
      <c r="G78" s="35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5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5"/>
      <c r="AU78" s="33"/>
      <c r="AV78" s="33"/>
      <c r="AW78" s="33"/>
      <c r="AX78" s="33"/>
      <c r="AY78" s="33"/>
      <c r="AZ78" s="33"/>
      <c r="BA78" s="33"/>
      <c r="BB78" s="33"/>
      <c r="BC78" s="33" t="s">
        <v>489</v>
      </c>
      <c r="BD78" s="33"/>
      <c r="BE78" s="35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5"/>
      <c r="BR78" s="33"/>
      <c r="BS78" s="33"/>
      <c r="BT78" s="33"/>
      <c r="BU78" s="33"/>
      <c r="BV78" s="33"/>
      <c r="BW78" s="33"/>
      <c r="BX78" s="33"/>
      <c r="BY78" s="33"/>
      <c r="BZ78" s="33"/>
      <c r="CA78" s="36"/>
      <c r="CB78" s="33"/>
      <c r="CC78" s="33"/>
      <c r="CD78" s="33"/>
      <c r="CE78" s="33"/>
      <c r="CF78" s="33"/>
      <c r="CG78" s="33"/>
      <c r="CH78" s="33"/>
      <c r="CI78" s="33"/>
      <c r="CJ78" s="33"/>
      <c r="CK78" s="35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5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 t="s">
        <v>489</v>
      </c>
      <c r="EL78" s="35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5"/>
      <c r="EX78" s="33"/>
      <c r="EY78" s="33"/>
      <c r="EZ78" s="33"/>
      <c r="FA78" s="35"/>
      <c r="FB78" s="33"/>
      <c r="FC78" s="33"/>
      <c r="FD78" s="33"/>
      <c r="FE78" s="33"/>
      <c r="FF78" s="33"/>
      <c r="FG78" s="33"/>
      <c r="FH78" s="33"/>
      <c r="FI78" s="35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5"/>
      <c r="FU78" s="33"/>
      <c r="FV78" s="33"/>
      <c r="FW78" s="33"/>
      <c r="FX78" s="33"/>
      <c r="FY78" s="33"/>
      <c r="FZ78" s="35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8"/>
    </row>
    <row r="79" spans="1:198" x14ac:dyDescent="0.2">
      <c r="A79" s="34" t="s">
        <v>567</v>
      </c>
      <c r="B79" s="33" t="str">
        <f>IF(AND(ISTEXT(""),""&lt;&gt;""), HYPERLINK("", "Link"),"-")</f>
        <v>-</v>
      </c>
      <c r="C79" s="33" t="s">
        <v>489</v>
      </c>
      <c r="D79" s="33" t="s">
        <v>489</v>
      </c>
      <c r="E79" s="33"/>
      <c r="F79" s="33" t="s">
        <v>490</v>
      </c>
      <c r="G79" s="35"/>
      <c r="H79" s="33" t="s">
        <v>489</v>
      </c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5"/>
      <c r="Z79" s="33" t="s">
        <v>489</v>
      </c>
      <c r="AA79" s="33"/>
      <c r="AB79" s="33"/>
      <c r="AC79" s="33"/>
      <c r="AD79" s="33" t="s">
        <v>489</v>
      </c>
      <c r="AE79" s="33"/>
      <c r="AF79" s="33"/>
      <c r="AG79" s="33"/>
      <c r="AH79" s="33" t="s">
        <v>489</v>
      </c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5" t="s">
        <v>489</v>
      </c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5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5"/>
      <c r="BR79" s="33"/>
      <c r="BS79" s="33"/>
      <c r="BT79" s="33"/>
      <c r="BU79" s="33"/>
      <c r="BV79" s="33"/>
      <c r="BW79" s="33"/>
      <c r="BX79" s="33"/>
      <c r="BY79" s="33"/>
      <c r="BZ79" s="33"/>
      <c r="CA79" s="36"/>
      <c r="CB79" s="33"/>
      <c r="CC79" s="33"/>
      <c r="CD79" s="33"/>
      <c r="CE79" s="33"/>
      <c r="CF79" s="33"/>
      <c r="CG79" s="33"/>
      <c r="CH79" s="33"/>
      <c r="CI79" s="33"/>
      <c r="CJ79" s="33"/>
      <c r="CK79" s="35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5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5" t="s">
        <v>489</v>
      </c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5"/>
      <c r="EX79" s="33"/>
      <c r="EY79" s="33"/>
      <c r="EZ79" s="33"/>
      <c r="FA79" s="35"/>
      <c r="FB79" s="33"/>
      <c r="FC79" s="33"/>
      <c r="FD79" s="33"/>
      <c r="FE79" s="33"/>
      <c r="FF79" s="33"/>
      <c r="FG79" s="33"/>
      <c r="FH79" s="33"/>
      <c r="FI79" s="35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5"/>
      <c r="FU79" s="33"/>
      <c r="FV79" s="33"/>
      <c r="FW79" s="33"/>
      <c r="FX79" s="33"/>
      <c r="FY79" s="33"/>
      <c r="FZ79" s="35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8"/>
    </row>
    <row r="80" spans="1:198" x14ac:dyDescent="0.2">
      <c r="A80" s="34" t="s">
        <v>568</v>
      </c>
      <c r="B80" s="33" t="str">
        <f>IF(AND(ISTEXT("https://github.com/DependableSystemsLab/Achecker"),"https://github.com/DependableSystemsLab/Achecker"&lt;&gt;""), HYPERLINK("https://github.com/DependableSystemsLab/Achecker", "Link"),"-")</f>
        <v>Link</v>
      </c>
      <c r="C80" s="33" t="s">
        <v>489</v>
      </c>
      <c r="D80" s="33"/>
      <c r="E80" s="33" t="s">
        <v>489</v>
      </c>
      <c r="F80" s="33" t="s">
        <v>490</v>
      </c>
      <c r="G80" s="35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5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5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5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5"/>
      <c r="BR80" s="33"/>
      <c r="BS80" s="33"/>
      <c r="BT80" s="33"/>
      <c r="BU80" s="33"/>
      <c r="BV80" s="33"/>
      <c r="BW80" s="33"/>
      <c r="BX80" s="33"/>
      <c r="BY80" s="33"/>
      <c r="BZ80" s="33"/>
      <c r="CA80" s="36"/>
      <c r="CB80" s="33"/>
      <c r="CC80" s="33"/>
      <c r="CD80" s="33"/>
      <c r="CE80" s="33"/>
      <c r="CF80" s="33"/>
      <c r="CG80" s="33"/>
      <c r="CH80" s="33"/>
      <c r="CI80" s="33"/>
      <c r="CJ80" s="33"/>
      <c r="CK80" s="35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5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5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5"/>
      <c r="EX80" s="33"/>
      <c r="EY80" s="33"/>
      <c r="EZ80" s="33"/>
      <c r="FA80" s="35"/>
      <c r="FB80" s="33"/>
      <c r="FC80" s="33"/>
      <c r="FD80" s="33"/>
      <c r="FE80" s="33"/>
      <c r="FF80" s="33"/>
      <c r="FG80" s="33"/>
      <c r="FH80" s="33"/>
      <c r="FI80" s="35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5"/>
      <c r="FU80" s="33"/>
      <c r="FV80" s="33"/>
      <c r="FW80" s="33"/>
      <c r="FX80" s="33"/>
      <c r="FY80" s="33"/>
      <c r="FZ80" s="35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8"/>
    </row>
    <row r="81" spans="1:198" x14ac:dyDescent="0.2">
      <c r="A81" s="34" t="s">
        <v>569</v>
      </c>
      <c r="B81" s="33" t="str">
        <f>IF(AND(ISTEXT("https://github.com/Jiashuo-Zhang/Siguard"),"https://github.com/Jiashuo-Zhang/Siguard"&lt;&gt;""), HYPERLINK("https://github.com/Jiashuo-Zhang/Siguard", "Link"),"-")</f>
        <v>Link</v>
      </c>
      <c r="C81" s="33" t="s">
        <v>489</v>
      </c>
      <c r="D81" s="33"/>
      <c r="E81" s="33" t="s">
        <v>489</v>
      </c>
      <c r="F81" s="33" t="s">
        <v>490</v>
      </c>
      <c r="G81" s="35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5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5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5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5"/>
      <c r="BR81" s="33"/>
      <c r="BS81" s="33"/>
      <c r="BT81" s="33"/>
      <c r="BU81" s="33"/>
      <c r="BV81" s="33"/>
      <c r="BW81" s="33"/>
      <c r="BX81" s="33"/>
      <c r="BY81" s="33"/>
      <c r="BZ81" s="33"/>
      <c r="CA81" s="36"/>
      <c r="CB81" s="33" t="s">
        <v>489</v>
      </c>
      <c r="CC81" s="33"/>
      <c r="CD81" s="33"/>
      <c r="CE81" s="33"/>
      <c r="CF81" s="33"/>
      <c r="CG81" s="33"/>
      <c r="CH81" s="33"/>
      <c r="CI81" s="33"/>
      <c r="CJ81" s="33"/>
      <c r="CK81" s="35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5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5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5"/>
      <c r="EX81" s="33"/>
      <c r="EY81" s="33"/>
      <c r="EZ81" s="33"/>
      <c r="FA81" s="35"/>
      <c r="FB81" s="33"/>
      <c r="FC81" s="33"/>
      <c r="FD81" s="33"/>
      <c r="FE81" s="33"/>
      <c r="FF81" s="33"/>
      <c r="FG81" s="33"/>
      <c r="FH81" s="33"/>
      <c r="FI81" s="35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5"/>
      <c r="FU81" s="33"/>
      <c r="FV81" s="33"/>
      <c r="FW81" s="33"/>
      <c r="FX81" s="33"/>
      <c r="FY81" s="33"/>
      <c r="FZ81" s="35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8"/>
    </row>
    <row r="82" spans="1:198" x14ac:dyDescent="0.2">
      <c r="A82" s="39" t="s">
        <v>570</v>
      </c>
      <c r="B82" s="33" t="str">
        <f>IF(AND(ISTEXT("https://github.com/InPlusLab/SmartState"),"https://github.com/InPlusLab/SmartState"&lt;&gt;""), HYPERLINK("https://github.com/InPlusLab/SmartState", "Link"),"-")</f>
        <v>Link</v>
      </c>
      <c r="C82" s="33" t="s">
        <v>489</v>
      </c>
      <c r="D82" s="33"/>
      <c r="E82" s="33" t="s">
        <v>489</v>
      </c>
      <c r="F82" s="33" t="s">
        <v>492</v>
      </c>
      <c r="G82" s="35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5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5"/>
      <c r="AU82" s="33"/>
      <c r="AV82" s="33"/>
      <c r="AW82" s="33"/>
      <c r="AX82" s="33"/>
      <c r="AY82" s="33"/>
      <c r="AZ82" s="33" t="s">
        <v>489</v>
      </c>
      <c r="BA82" s="33"/>
      <c r="BB82" s="33"/>
      <c r="BC82" s="33"/>
      <c r="BD82" s="33"/>
      <c r="BE82" s="35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5"/>
      <c r="BR82" s="33"/>
      <c r="BS82" s="33"/>
      <c r="BT82" s="33"/>
      <c r="BU82" s="33"/>
      <c r="BV82" s="33"/>
      <c r="BW82" s="33"/>
      <c r="BX82" s="33"/>
      <c r="BY82" s="33"/>
      <c r="BZ82" s="33"/>
      <c r="CA82" s="36"/>
      <c r="CB82" s="33"/>
      <c r="CC82" s="33"/>
      <c r="CD82" s="33"/>
      <c r="CE82" s="33"/>
      <c r="CF82" s="33"/>
      <c r="CG82" s="33"/>
      <c r="CH82" s="33"/>
      <c r="CI82" s="33"/>
      <c r="CJ82" s="33"/>
      <c r="CK82" s="35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5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5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5"/>
      <c r="EX82" s="33"/>
      <c r="EY82" s="33"/>
      <c r="EZ82" s="33"/>
      <c r="FA82" s="35"/>
      <c r="FB82" s="33"/>
      <c r="FC82" s="33"/>
      <c r="FD82" s="33"/>
      <c r="FE82" s="33"/>
      <c r="FF82" s="33"/>
      <c r="FG82" s="33"/>
      <c r="FH82" s="33"/>
      <c r="FI82" s="35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5"/>
      <c r="FU82" s="33"/>
      <c r="FV82" s="33"/>
      <c r="FW82" s="33"/>
      <c r="FX82" s="33"/>
      <c r="FY82" s="33"/>
      <c r="FZ82" s="35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8"/>
    </row>
    <row r="83" spans="1:198" x14ac:dyDescent="0.2">
      <c r="A83" s="39" t="s">
        <v>571</v>
      </c>
      <c r="B83" s="33" t="str">
        <f>IF(AND(ISTEXT("https://github.com/Messi-Q/Cross-Modality-Bug-Detection"),"https://github.com/Messi-Q/Cross-Modality-Bug-Detection"&lt;&gt;""), HYPERLINK("https://github.com/Messi-Q/Cross-Modality-Bug-Detection", "Link"),"-")</f>
        <v>Link</v>
      </c>
      <c r="C83" s="33" t="s">
        <v>489</v>
      </c>
      <c r="D83" s="33"/>
      <c r="E83" s="33" t="s">
        <v>489</v>
      </c>
      <c r="F83" s="33" t="s">
        <v>492</v>
      </c>
      <c r="G83" s="35"/>
      <c r="H83" s="33" t="s">
        <v>489</v>
      </c>
      <c r="I83" s="33"/>
      <c r="J83" s="33"/>
      <c r="K83" s="33"/>
      <c r="L83" s="33"/>
      <c r="M83" s="33"/>
      <c r="N83" s="33"/>
      <c r="O83" s="33"/>
      <c r="P83" s="33"/>
      <c r="Q83" s="33" t="s">
        <v>489</v>
      </c>
      <c r="R83" s="33"/>
      <c r="S83" s="33"/>
      <c r="T83" s="33"/>
      <c r="U83" s="33"/>
      <c r="V83" s="33"/>
      <c r="W83" s="33"/>
      <c r="X83" s="33"/>
      <c r="Y83" s="35"/>
      <c r="Z83" s="33" t="s">
        <v>489</v>
      </c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5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5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5"/>
      <c r="BR83" s="33"/>
      <c r="BS83" s="33"/>
      <c r="BT83" s="33"/>
      <c r="BU83" s="33"/>
      <c r="BV83" s="33"/>
      <c r="BW83" s="33"/>
      <c r="BX83" s="33"/>
      <c r="BY83" s="33"/>
      <c r="BZ83" s="33"/>
      <c r="CA83" s="36"/>
      <c r="CB83" s="33"/>
      <c r="CC83" s="33"/>
      <c r="CD83" s="33"/>
      <c r="CE83" s="33"/>
      <c r="CF83" s="33"/>
      <c r="CG83" s="33"/>
      <c r="CH83" s="33"/>
      <c r="CI83" s="33"/>
      <c r="CJ83" s="33"/>
      <c r="CK83" s="35" t="s">
        <v>489</v>
      </c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5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5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5"/>
      <c r="EX83" s="33"/>
      <c r="EY83" s="33"/>
      <c r="EZ83" s="33"/>
      <c r="FA83" s="35"/>
      <c r="FB83" s="33"/>
      <c r="FC83" s="33"/>
      <c r="FD83" s="33"/>
      <c r="FE83" s="33"/>
      <c r="FF83" s="33"/>
      <c r="FG83" s="33"/>
      <c r="FH83" s="33"/>
      <c r="FI83" s="35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5"/>
      <c r="FU83" s="33"/>
      <c r="FV83" s="33"/>
      <c r="FW83" s="33"/>
      <c r="FX83" s="33"/>
      <c r="FY83" s="33"/>
      <c r="FZ83" s="35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8"/>
    </row>
    <row r="84" spans="1:198" x14ac:dyDescent="0.2">
      <c r="A84" s="39" t="s">
        <v>572</v>
      </c>
      <c r="B84" s="33" t="str">
        <f>IF(AND(ISTEXT("https://github.com/christoftorres/Elysium"),"https://github.com/christoftorres/Elysium"&lt;&gt;""), HYPERLINK("https://github.com/christoftorres/Elysium", "Link"),"-")</f>
        <v>Link</v>
      </c>
      <c r="C84" s="33" t="s">
        <v>489</v>
      </c>
      <c r="D84" s="33"/>
      <c r="E84" s="33" t="s">
        <v>489</v>
      </c>
      <c r="F84" s="33" t="s">
        <v>492</v>
      </c>
      <c r="G84" s="35"/>
      <c r="H84" s="33" t="s">
        <v>489</v>
      </c>
      <c r="I84" s="33"/>
      <c r="J84" s="33"/>
      <c r="K84" s="33"/>
      <c r="L84" s="33"/>
      <c r="M84" s="33"/>
      <c r="N84" s="33"/>
      <c r="O84" s="33"/>
      <c r="P84" s="33"/>
      <c r="Q84" s="33" t="s">
        <v>489</v>
      </c>
      <c r="R84" s="33"/>
      <c r="S84" s="33"/>
      <c r="T84" s="33"/>
      <c r="U84" s="33"/>
      <c r="V84" s="33"/>
      <c r="W84" s="33"/>
      <c r="X84" s="33"/>
      <c r="Y84" s="35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5" t="s">
        <v>489</v>
      </c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5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5"/>
      <c r="BR84" s="33" t="s">
        <v>489</v>
      </c>
      <c r="BS84" s="33"/>
      <c r="BT84" s="33" t="s">
        <v>489</v>
      </c>
      <c r="BU84" s="33"/>
      <c r="BV84" s="33"/>
      <c r="BW84" s="33"/>
      <c r="BX84" s="33"/>
      <c r="BY84" s="33"/>
      <c r="BZ84" s="33"/>
      <c r="CA84" s="36"/>
      <c r="CB84" s="33"/>
      <c r="CC84" s="33"/>
      <c r="CD84" s="33"/>
      <c r="CE84" s="33"/>
      <c r="CF84" s="33"/>
      <c r="CG84" s="33"/>
      <c r="CH84" s="33"/>
      <c r="CI84" s="33"/>
      <c r="CJ84" s="33"/>
      <c r="CK84" s="35" t="s">
        <v>489</v>
      </c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5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5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5"/>
      <c r="EX84" s="33"/>
      <c r="EY84" s="33"/>
      <c r="EZ84" s="33"/>
      <c r="FA84" s="35"/>
      <c r="FB84" s="33"/>
      <c r="FC84" s="33"/>
      <c r="FD84" s="33"/>
      <c r="FE84" s="33"/>
      <c r="FF84" s="33"/>
      <c r="FG84" s="33"/>
      <c r="FH84" s="33"/>
      <c r="FI84" s="35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5"/>
      <c r="FU84" s="33"/>
      <c r="FV84" s="33"/>
      <c r="FW84" s="33"/>
      <c r="FX84" s="33"/>
      <c r="FY84" s="33"/>
      <c r="FZ84" s="35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8"/>
    </row>
    <row r="85" spans="1:198" x14ac:dyDescent="0.2">
      <c r="A85" s="34" t="s">
        <v>573</v>
      </c>
      <c r="B85" s="33" t="str">
        <f>IF(AND(ISTEXT(""),""&lt;&gt;""), HYPERLINK("", "Link"),"-")</f>
        <v>-</v>
      </c>
      <c r="C85" s="33" t="s">
        <v>489</v>
      </c>
      <c r="D85" s="33" t="s">
        <v>489</v>
      </c>
      <c r="E85" s="33"/>
      <c r="F85" s="33" t="s">
        <v>490</v>
      </c>
      <c r="G85" s="35"/>
      <c r="H85" s="33" t="s">
        <v>489</v>
      </c>
      <c r="I85" s="33"/>
      <c r="J85" s="33"/>
      <c r="K85" s="33"/>
      <c r="L85" s="33"/>
      <c r="M85" s="33"/>
      <c r="N85" s="33"/>
      <c r="O85" s="33"/>
      <c r="P85" s="33"/>
      <c r="Q85" s="33" t="s">
        <v>489</v>
      </c>
      <c r="R85" s="33"/>
      <c r="S85" s="33"/>
      <c r="T85" s="33"/>
      <c r="U85" s="33"/>
      <c r="V85" s="33"/>
      <c r="W85" s="33" t="s">
        <v>489</v>
      </c>
      <c r="X85" s="33"/>
      <c r="Y85" s="35"/>
      <c r="Z85" s="33"/>
      <c r="AA85" s="33" t="s">
        <v>489</v>
      </c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5"/>
      <c r="AU85" s="33"/>
      <c r="AV85" s="33"/>
      <c r="AW85" s="33"/>
      <c r="AX85" s="33"/>
      <c r="AY85" s="33" t="s">
        <v>489</v>
      </c>
      <c r="AZ85" s="33"/>
      <c r="BA85" s="33"/>
      <c r="BB85" s="33"/>
      <c r="BC85" s="33"/>
      <c r="BD85" s="33"/>
      <c r="BE85" s="35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5"/>
      <c r="BR85" s="33"/>
      <c r="BS85" s="33"/>
      <c r="BT85" s="33"/>
      <c r="BU85" s="33"/>
      <c r="BV85" s="33"/>
      <c r="BW85" s="33"/>
      <c r="BX85" s="33"/>
      <c r="BY85" s="33"/>
      <c r="BZ85" s="33"/>
      <c r="CA85" s="36"/>
      <c r="CB85" s="33"/>
      <c r="CC85" s="33"/>
      <c r="CD85" s="33"/>
      <c r="CE85" s="33"/>
      <c r="CF85" s="33"/>
      <c r="CG85" s="33"/>
      <c r="CH85" s="33"/>
      <c r="CI85" s="33"/>
      <c r="CJ85" s="33"/>
      <c r="CK85" s="35" t="s">
        <v>489</v>
      </c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5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5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5"/>
      <c r="EX85" s="33"/>
      <c r="EY85" s="33"/>
      <c r="EZ85" s="33"/>
      <c r="FA85" s="35"/>
      <c r="FB85" s="33"/>
      <c r="FC85" s="33"/>
      <c r="FD85" s="33"/>
      <c r="FE85" s="33"/>
      <c r="FF85" s="33"/>
      <c r="FG85" s="33"/>
      <c r="FH85" s="33"/>
      <c r="FI85" s="35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5"/>
      <c r="FU85" s="33"/>
      <c r="FV85" s="33"/>
      <c r="FW85" s="33"/>
      <c r="FX85" s="33"/>
      <c r="FY85" s="33"/>
      <c r="FZ85" s="35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8"/>
    </row>
    <row r="86" spans="1:198" x14ac:dyDescent="0.2">
      <c r="A86" s="39" t="s">
        <v>574</v>
      </c>
      <c r="B86" s="33" t="str">
        <f>IF(AND(ISTEXT("https://github.com/SoftSec-KAIST/Smartian"),"https://github.com/SoftSec-KAIST/Smartian"&lt;&gt;""), HYPERLINK("https://github.com/SoftSec-KAIST/Smartian", "Link"),"-")</f>
        <v>Link</v>
      </c>
      <c r="C86" s="33" t="s">
        <v>489</v>
      </c>
      <c r="D86" s="33" t="s">
        <v>489</v>
      </c>
      <c r="E86" s="33" t="s">
        <v>489</v>
      </c>
      <c r="F86" s="33" t="s">
        <v>492</v>
      </c>
      <c r="G86" s="35"/>
      <c r="H86" s="33" t="s">
        <v>489</v>
      </c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 t="s">
        <v>489</v>
      </c>
      <c r="X86" s="33"/>
      <c r="Y86" s="35" t="s">
        <v>489</v>
      </c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5" t="s">
        <v>489</v>
      </c>
      <c r="AU86" s="33"/>
      <c r="AV86" s="33"/>
      <c r="AW86" s="33"/>
      <c r="AX86" s="33"/>
      <c r="AY86" s="33"/>
      <c r="AZ86" s="33" t="s">
        <v>489</v>
      </c>
      <c r="BA86" s="33"/>
      <c r="BB86" s="33"/>
      <c r="BC86" s="33"/>
      <c r="BD86" s="33"/>
      <c r="BE86" s="35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 t="s">
        <v>489</v>
      </c>
      <c r="BQ86" s="35"/>
      <c r="BR86" s="33" t="s">
        <v>489</v>
      </c>
      <c r="BS86" s="33"/>
      <c r="BT86" s="33" t="s">
        <v>489</v>
      </c>
      <c r="BU86" s="33" t="s">
        <v>489</v>
      </c>
      <c r="BV86" s="33"/>
      <c r="BW86" s="33"/>
      <c r="BX86" s="33"/>
      <c r="BY86" s="33"/>
      <c r="BZ86" s="33"/>
      <c r="CA86" s="36"/>
      <c r="CB86" s="33"/>
      <c r="CC86" s="33"/>
      <c r="CD86" s="33"/>
      <c r="CE86" s="33"/>
      <c r="CF86" s="33"/>
      <c r="CG86" s="33"/>
      <c r="CH86" s="33"/>
      <c r="CI86" s="33"/>
      <c r="CJ86" s="33"/>
      <c r="CK86" s="35" t="s">
        <v>489</v>
      </c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5"/>
      <c r="CX86" s="33"/>
      <c r="CY86" s="33"/>
      <c r="CZ86" s="33"/>
      <c r="DA86" s="33" t="s">
        <v>489</v>
      </c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5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5"/>
      <c r="EX86" s="33"/>
      <c r="EY86" s="33"/>
      <c r="EZ86" s="33"/>
      <c r="FA86" s="35"/>
      <c r="FB86" s="33"/>
      <c r="FC86" s="33"/>
      <c r="FD86" s="33"/>
      <c r="FE86" s="33"/>
      <c r="FF86" s="33"/>
      <c r="FG86" s="33"/>
      <c r="FH86" s="33"/>
      <c r="FI86" s="35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5"/>
      <c r="FU86" s="33" t="s">
        <v>489</v>
      </c>
      <c r="FV86" s="33"/>
      <c r="FW86" s="33"/>
      <c r="FX86" s="33"/>
      <c r="FY86" s="33"/>
      <c r="FZ86" s="35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8"/>
    </row>
    <row r="87" spans="1:198" x14ac:dyDescent="0.2">
      <c r="A87" s="39" t="s">
        <v>575</v>
      </c>
      <c r="B87" s="33" t="str">
        <f t="shared" ref="B87:B92" si="3">IF(AND(ISTEXT(""),""&lt;&gt;""), HYPERLINK("", "Link"),"-")</f>
        <v>-</v>
      </c>
      <c r="C87" s="33" t="s">
        <v>489</v>
      </c>
      <c r="D87" s="33" t="s">
        <v>489</v>
      </c>
      <c r="E87" s="33"/>
      <c r="F87" s="33" t="s">
        <v>492</v>
      </c>
      <c r="G87" s="35"/>
      <c r="H87" s="33" t="s">
        <v>489</v>
      </c>
      <c r="I87" s="33"/>
      <c r="J87" s="33"/>
      <c r="K87" s="33"/>
      <c r="L87" s="33"/>
      <c r="M87" s="33"/>
      <c r="N87" s="33"/>
      <c r="O87" s="33"/>
      <c r="P87" s="33"/>
      <c r="Q87" s="33" t="s">
        <v>489</v>
      </c>
      <c r="R87" s="33"/>
      <c r="S87" s="33"/>
      <c r="T87" s="33"/>
      <c r="U87" s="33"/>
      <c r="V87" s="33"/>
      <c r="W87" s="33" t="s">
        <v>489</v>
      </c>
      <c r="X87" s="33"/>
      <c r="Y87" s="35" t="s">
        <v>489</v>
      </c>
      <c r="Z87" s="33"/>
      <c r="AA87" s="33"/>
      <c r="AB87" s="33"/>
      <c r="AC87" s="33" t="s">
        <v>489</v>
      </c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5" t="s">
        <v>489</v>
      </c>
      <c r="AU87" s="33"/>
      <c r="AV87" s="33"/>
      <c r="AW87" s="33"/>
      <c r="AX87" s="33"/>
      <c r="AY87" s="33"/>
      <c r="AZ87" s="33" t="s">
        <v>489</v>
      </c>
      <c r="BA87" s="33"/>
      <c r="BB87" s="33"/>
      <c r="BC87" s="33"/>
      <c r="BD87" s="33"/>
      <c r="BE87" s="35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5"/>
      <c r="BR87" s="33"/>
      <c r="BS87" s="33"/>
      <c r="BT87" s="33" t="s">
        <v>489</v>
      </c>
      <c r="BU87" s="33"/>
      <c r="BV87" s="33"/>
      <c r="BW87" s="33"/>
      <c r="BX87" s="33"/>
      <c r="BY87" s="33"/>
      <c r="BZ87" s="33"/>
      <c r="CA87" s="36"/>
      <c r="CB87" s="33"/>
      <c r="CC87" s="33"/>
      <c r="CD87" s="33"/>
      <c r="CE87" s="33"/>
      <c r="CF87" s="33"/>
      <c r="CG87" s="33"/>
      <c r="CH87" s="33"/>
      <c r="CI87" s="33"/>
      <c r="CJ87" s="33"/>
      <c r="CK87" s="35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5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5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5"/>
      <c r="EX87" s="33"/>
      <c r="EY87" s="33"/>
      <c r="EZ87" s="33"/>
      <c r="FA87" s="35"/>
      <c r="FB87" s="33"/>
      <c r="FC87" s="33"/>
      <c r="FD87" s="33"/>
      <c r="FE87" s="33"/>
      <c r="FF87" s="33"/>
      <c r="FG87" s="33"/>
      <c r="FH87" s="33"/>
      <c r="FI87" s="35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5"/>
      <c r="FU87" s="33" t="s">
        <v>489</v>
      </c>
      <c r="FV87" s="33"/>
      <c r="FW87" s="33"/>
      <c r="FX87" s="33"/>
      <c r="FY87" s="33"/>
      <c r="FZ87" s="35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8"/>
    </row>
    <row r="88" spans="1:198" x14ac:dyDescent="0.2">
      <c r="A88" s="39" t="s">
        <v>576</v>
      </c>
      <c r="B88" s="33" t="str">
        <f t="shared" si="3"/>
        <v>-</v>
      </c>
      <c r="C88" s="33" t="s">
        <v>489</v>
      </c>
      <c r="D88" s="33"/>
      <c r="E88" s="33"/>
      <c r="F88" s="33" t="s">
        <v>492</v>
      </c>
      <c r="G88" s="35"/>
      <c r="H88" s="33" t="s">
        <v>489</v>
      </c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5"/>
      <c r="Z88" s="33" t="s">
        <v>489</v>
      </c>
      <c r="AA88" s="33"/>
      <c r="AB88" s="33"/>
      <c r="AC88" s="33" t="s">
        <v>489</v>
      </c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5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5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5"/>
      <c r="BR88" s="33"/>
      <c r="BS88" s="33"/>
      <c r="BT88" s="33"/>
      <c r="BU88" s="33"/>
      <c r="BV88" s="33"/>
      <c r="BW88" s="33"/>
      <c r="BX88" s="33"/>
      <c r="BY88" s="33"/>
      <c r="BZ88" s="33"/>
      <c r="CA88" s="36"/>
      <c r="CB88" s="33"/>
      <c r="CC88" s="33"/>
      <c r="CD88" s="33"/>
      <c r="CE88" s="33"/>
      <c r="CF88" s="33"/>
      <c r="CG88" s="33"/>
      <c r="CH88" s="33"/>
      <c r="CI88" s="33"/>
      <c r="CJ88" s="33"/>
      <c r="CK88" s="35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5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5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5" t="s">
        <v>489</v>
      </c>
      <c r="EX88" s="33"/>
      <c r="EY88" s="33"/>
      <c r="EZ88" s="33"/>
      <c r="FA88" s="35"/>
      <c r="FB88" s="33"/>
      <c r="FC88" s="33"/>
      <c r="FD88" s="33"/>
      <c r="FE88" s="33"/>
      <c r="FF88" s="33"/>
      <c r="FG88" s="33"/>
      <c r="FH88" s="33"/>
      <c r="FI88" s="35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5"/>
      <c r="FU88" s="33"/>
      <c r="FV88" s="33"/>
      <c r="FW88" s="33"/>
      <c r="FX88" s="33"/>
      <c r="FY88" s="33"/>
      <c r="FZ88" s="35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8"/>
    </row>
    <row r="89" spans="1:198" x14ac:dyDescent="0.2">
      <c r="A89" s="39" t="s">
        <v>577</v>
      </c>
      <c r="B89" s="33" t="str">
        <f t="shared" si="3"/>
        <v>-</v>
      </c>
      <c r="C89" s="33" t="s">
        <v>489</v>
      </c>
      <c r="D89" s="33"/>
      <c r="E89" s="33"/>
      <c r="F89" s="33" t="s">
        <v>492</v>
      </c>
      <c r="G89" s="35"/>
      <c r="H89" s="33" t="s">
        <v>489</v>
      </c>
      <c r="I89" s="33"/>
      <c r="J89" s="33"/>
      <c r="K89" s="33"/>
      <c r="L89" s="33"/>
      <c r="M89" s="33"/>
      <c r="N89" s="33"/>
      <c r="O89" s="33"/>
      <c r="P89" s="33"/>
      <c r="Q89" s="33" t="s">
        <v>489</v>
      </c>
      <c r="R89" s="33"/>
      <c r="S89" s="33"/>
      <c r="T89" s="33"/>
      <c r="U89" s="33"/>
      <c r="V89" s="33"/>
      <c r="W89" s="33"/>
      <c r="X89" s="33"/>
      <c r="Y89" s="35"/>
      <c r="Z89" s="33" t="s">
        <v>489</v>
      </c>
      <c r="AA89" s="33"/>
      <c r="AB89" s="33"/>
      <c r="AC89" s="33" t="s">
        <v>489</v>
      </c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5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5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5"/>
      <c r="BR89" s="33" t="s">
        <v>489</v>
      </c>
      <c r="BS89" s="33"/>
      <c r="BT89" s="33" t="s">
        <v>489</v>
      </c>
      <c r="BU89" s="33"/>
      <c r="BV89" s="33"/>
      <c r="BW89" s="33"/>
      <c r="BX89" s="33"/>
      <c r="BY89" s="33"/>
      <c r="BZ89" s="33"/>
      <c r="CA89" s="36"/>
      <c r="CB89" s="33"/>
      <c r="CC89" s="33"/>
      <c r="CD89" s="33"/>
      <c r="CE89" s="33"/>
      <c r="CF89" s="33"/>
      <c r="CG89" s="33"/>
      <c r="CH89" s="33"/>
      <c r="CI89" s="33"/>
      <c r="CJ89" s="33"/>
      <c r="CK89" s="35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5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5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5"/>
      <c r="EX89" s="33"/>
      <c r="EY89" s="33"/>
      <c r="EZ89" s="33"/>
      <c r="FA89" s="35"/>
      <c r="FB89" s="33"/>
      <c r="FC89" s="33"/>
      <c r="FD89" s="33"/>
      <c r="FE89" s="33"/>
      <c r="FF89" s="33"/>
      <c r="FG89" s="33"/>
      <c r="FH89" s="33"/>
      <c r="FI89" s="35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5"/>
      <c r="FU89" s="33"/>
      <c r="FV89" s="33"/>
      <c r="FW89" s="33"/>
      <c r="FX89" s="33"/>
      <c r="FY89" s="33"/>
      <c r="FZ89" s="35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8"/>
    </row>
    <row r="90" spans="1:198" x14ac:dyDescent="0.2">
      <c r="A90" s="34" t="s">
        <v>578</v>
      </c>
      <c r="B90" s="33" t="str">
        <f t="shared" si="3"/>
        <v>-</v>
      </c>
      <c r="C90" s="33" t="s">
        <v>489</v>
      </c>
      <c r="D90" s="33"/>
      <c r="E90" s="33"/>
      <c r="F90" s="33" t="s">
        <v>490</v>
      </c>
      <c r="G90" s="35"/>
      <c r="H90" s="33" t="s">
        <v>489</v>
      </c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5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5"/>
      <c r="AU90" s="33"/>
      <c r="AV90" s="33"/>
      <c r="AW90" s="33"/>
      <c r="AX90" s="33"/>
      <c r="AY90" s="33"/>
      <c r="AZ90" s="33" t="s">
        <v>489</v>
      </c>
      <c r="BA90" s="33"/>
      <c r="BB90" s="33"/>
      <c r="BC90" s="33"/>
      <c r="BD90" s="33"/>
      <c r="BE90" s="35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 t="s">
        <v>489</v>
      </c>
      <c r="BQ90" s="35"/>
      <c r="BR90" s="33"/>
      <c r="BS90" s="33"/>
      <c r="BT90" s="33" t="s">
        <v>489</v>
      </c>
      <c r="BU90" s="33"/>
      <c r="BV90" s="33"/>
      <c r="BW90" s="33"/>
      <c r="BX90" s="33"/>
      <c r="BY90" s="33"/>
      <c r="BZ90" s="33"/>
      <c r="CA90" s="36"/>
      <c r="CB90" s="33"/>
      <c r="CC90" s="33"/>
      <c r="CD90" s="33"/>
      <c r="CE90" s="33"/>
      <c r="CF90" s="33"/>
      <c r="CG90" s="33"/>
      <c r="CH90" s="33"/>
      <c r="CI90" s="33"/>
      <c r="CJ90" s="33"/>
      <c r="CK90" s="35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5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5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5" t="s">
        <v>489</v>
      </c>
      <c r="EX90" s="33"/>
      <c r="EY90" s="33"/>
      <c r="EZ90" s="33"/>
      <c r="FA90" s="35"/>
      <c r="FB90" s="33"/>
      <c r="FC90" s="33"/>
      <c r="FD90" s="33"/>
      <c r="FE90" s="33"/>
      <c r="FF90" s="33"/>
      <c r="FG90" s="33"/>
      <c r="FH90" s="33"/>
      <c r="FI90" s="35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5"/>
      <c r="FU90" s="33"/>
      <c r="FV90" s="33"/>
      <c r="FW90" s="33"/>
      <c r="FX90" s="33"/>
      <c r="FY90" s="33"/>
      <c r="FZ90" s="35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8"/>
    </row>
    <row r="91" spans="1:198" x14ac:dyDescent="0.2">
      <c r="A91" s="34" t="s">
        <v>579</v>
      </c>
      <c r="B91" s="33" t="str">
        <f t="shared" si="3"/>
        <v>-</v>
      </c>
      <c r="C91" s="33"/>
      <c r="D91" s="33" t="s">
        <v>489</v>
      </c>
      <c r="E91" s="33"/>
      <c r="F91" s="33" t="s">
        <v>490</v>
      </c>
      <c r="G91" s="35"/>
      <c r="H91" s="33"/>
      <c r="I91" s="33"/>
      <c r="J91" s="33"/>
      <c r="K91" s="33"/>
      <c r="L91" s="33"/>
      <c r="M91" s="33"/>
      <c r="N91" s="33"/>
      <c r="O91" s="33"/>
      <c r="P91" s="33"/>
      <c r="Q91" s="33" t="s">
        <v>489</v>
      </c>
      <c r="R91" s="33"/>
      <c r="S91" s="33"/>
      <c r="T91" s="33"/>
      <c r="U91" s="33"/>
      <c r="V91" s="33"/>
      <c r="W91" s="33" t="s">
        <v>489</v>
      </c>
      <c r="X91" s="33"/>
      <c r="Y91" s="35"/>
      <c r="Z91" s="33" t="s">
        <v>489</v>
      </c>
      <c r="AA91" s="33" t="s">
        <v>489</v>
      </c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5"/>
      <c r="AU91" s="33"/>
      <c r="AV91" s="33"/>
      <c r="AW91" s="33"/>
      <c r="AX91" s="33"/>
      <c r="AY91" s="33" t="s">
        <v>489</v>
      </c>
      <c r="AZ91" s="33"/>
      <c r="BA91" s="33"/>
      <c r="BB91" s="33"/>
      <c r="BC91" s="33"/>
      <c r="BD91" s="33"/>
      <c r="BE91" s="35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5"/>
      <c r="BR91" s="33"/>
      <c r="BS91" s="33"/>
      <c r="BT91" s="33"/>
      <c r="BU91" s="33"/>
      <c r="BV91" s="33"/>
      <c r="BW91" s="33"/>
      <c r="BX91" s="33"/>
      <c r="BY91" s="33"/>
      <c r="BZ91" s="33"/>
      <c r="CA91" s="36"/>
      <c r="CB91" s="33"/>
      <c r="CC91" s="33"/>
      <c r="CD91" s="33"/>
      <c r="CE91" s="33"/>
      <c r="CF91" s="33"/>
      <c r="CG91" s="33"/>
      <c r="CH91" s="33"/>
      <c r="CI91" s="33"/>
      <c r="CJ91" s="33"/>
      <c r="CK91" s="35" t="s">
        <v>489</v>
      </c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5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5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5"/>
      <c r="EX91" s="33"/>
      <c r="EY91" s="33"/>
      <c r="EZ91" s="33"/>
      <c r="FA91" s="35"/>
      <c r="FB91" s="33"/>
      <c r="FC91" s="33"/>
      <c r="FD91" s="33"/>
      <c r="FE91" s="33"/>
      <c r="FF91" s="33"/>
      <c r="FG91" s="33"/>
      <c r="FH91" s="33"/>
      <c r="FI91" s="35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5"/>
      <c r="FU91" s="33"/>
      <c r="FV91" s="33"/>
      <c r="FW91" s="33"/>
      <c r="FX91" s="33"/>
      <c r="FY91" s="33"/>
      <c r="FZ91" s="35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8"/>
    </row>
    <row r="92" spans="1:198" x14ac:dyDescent="0.2">
      <c r="A92" s="34" t="s">
        <v>580</v>
      </c>
      <c r="B92" s="33" t="str">
        <f t="shared" si="3"/>
        <v>-</v>
      </c>
      <c r="C92" s="33" t="s">
        <v>489</v>
      </c>
      <c r="D92" s="33"/>
      <c r="E92" s="33"/>
      <c r="F92" s="33" t="s">
        <v>490</v>
      </c>
      <c r="G92" s="35"/>
      <c r="H92" s="33" t="s">
        <v>489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5"/>
      <c r="Z92" s="33" t="s">
        <v>489</v>
      </c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5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5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5"/>
      <c r="BR92" s="33"/>
      <c r="BS92" s="33"/>
      <c r="BT92" s="33"/>
      <c r="BU92" s="33"/>
      <c r="BV92" s="33"/>
      <c r="BW92" s="33"/>
      <c r="BX92" s="33"/>
      <c r="BY92" s="33"/>
      <c r="BZ92" s="33"/>
      <c r="CA92" s="36"/>
      <c r="CB92" s="33"/>
      <c r="CC92" s="33"/>
      <c r="CD92" s="33"/>
      <c r="CE92" s="33"/>
      <c r="CF92" s="33"/>
      <c r="CG92" s="33"/>
      <c r="CH92" s="33"/>
      <c r="CI92" s="33"/>
      <c r="CJ92" s="33"/>
      <c r="CK92" s="35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5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5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5"/>
      <c r="EX92" s="33"/>
      <c r="EY92" s="33"/>
      <c r="EZ92" s="33"/>
      <c r="FA92" s="35"/>
      <c r="FB92" s="33"/>
      <c r="FC92" s="33"/>
      <c r="FD92" s="33"/>
      <c r="FE92" s="33"/>
      <c r="FF92" s="33"/>
      <c r="FG92" s="33"/>
      <c r="FH92" s="33"/>
      <c r="FI92" s="35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5"/>
      <c r="FU92" s="33"/>
      <c r="FV92" s="33"/>
      <c r="FW92" s="33"/>
      <c r="FX92" s="33"/>
      <c r="FY92" s="33"/>
      <c r="FZ92" s="35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8"/>
    </row>
    <row r="93" spans="1:198" x14ac:dyDescent="0.2">
      <c r="A93" s="39" t="s">
        <v>581</v>
      </c>
      <c r="B93" s="33" t="str">
        <f>IF(AND(ISTEXT("https://github.com/toolstemp/Iacontract"),"https://github.com/toolstemp/Iacontract"&lt;&gt;""), HYPERLINK("https://github.com/toolstemp/Iacontract", "Link"),"-")</f>
        <v>Link</v>
      </c>
      <c r="C93" s="33" t="s">
        <v>489</v>
      </c>
      <c r="D93" s="33"/>
      <c r="E93" s="33" t="s">
        <v>489</v>
      </c>
      <c r="F93" s="33" t="s">
        <v>492</v>
      </c>
      <c r="G93" s="35"/>
      <c r="H93" s="33" t="s">
        <v>489</v>
      </c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5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5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5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5"/>
      <c r="BR93" s="33"/>
      <c r="BS93" s="33"/>
      <c r="BT93" s="33"/>
      <c r="BU93" s="33"/>
      <c r="BV93" s="33"/>
      <c r="BW93" s="33"/>
      <c r="BX93" s="33"/>
      <c r="BY93" s="33"/>
      <c r="BZ93" s="33"/>
      <c r="CA93" s="36"/>
      <c r="CB93" s="33"/>
      <c r="CC93" s="33"/>
      <c r="CD93" s="33"/>
      <c r="CE93" s="33"/>
      <c r="CF93" s="33"/>
      <c r="CG93" s="33"/>
      <c r="CH93" s="33"/>
      <c r="CI93" s="33"/>
      <c r="CJ93" s="33"/>
      <c r="CK93" s="35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5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5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5"/>
      <c r="EX93" s="33"/>
      <c r="EY93" s="33"/>
      <c r="EZ93" s="33"/>
      <c r="FA93" s="35"/>
      <c r="FB93" s="33"/>
      <c r="FC93" s="33"/>
      <c r="FD93" s="33"/>
      <c r="FE93" s="33"/>
      <c r="FF93" s="33"/>
      <c r="FG93" s="33"/>
      <c r="FH93" s="33"/>
      <c r="FI93" s="35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5"/>
      <c r="FU93" s="33"/>
      <c r="FV93" s="33"/>
      <c r="FW93" s="33"/>
      <c r="FX93" s="33"/>
      <c r="FY93" s="33"/>
      <c r="FZ93" s="35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8"/>
    </row>
    <row r="94" spans="1:198" x14ac:dyDescent="0.2">
      <c r="A94" s="39" t="s">
        <v>582</v>
      </c>
      <c r="B94" s="33" t="str">
        <f>IF(AND(ISTEXT(""),""&lt;&gt;""), HYPERLINK("", "Link"),"-")</f>
        <v>-</v>
      </c>
      <c r="C94" s="33" t="s">
        <v>489</v>
      </c>
      <c r="D94" s="33"/>
      <c r="E94" s="33"/>
      <c r="F94" s="33" t="s">
        <v>492</v>
      </c>
      <c r="G94" s="35"/>
      <c r="H94" s="33" t="s">
        <v>489</v>
      </c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5" t="s">
        <v>489</v>
      </c>
      <c r="Z94" s="33" t="s">
        <v>489</v>
      </c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5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5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5"/>
      <c r="BR94" s="33" t="s">
        <v>489</v>
      </c>
      <c r="BS94" s="33"/>
      <c r="BT94" s="33"/>
      <c r="BU94" s="33"/>
      <c r="BV94" s="33"/>
      <c r="BW94" s="33"/>
      <c r="BX94" s="33"/>
      <c r="BY94" s="33"/>
      <c r="BZ94" s="33"/>
      <c r="CA94" s="36"/>
      <c r="CB94" s="33"/>
      <c r="CC94" s="33"/>
      <c r="CD94" s="33"/>
      <c r="CE94" s="33"/>
      <c r="CF94" s="33"/>
      <c r="CG94" s="33"/>
      <c r="CH94" s="33"/>
      <c r="CI94" s="33"/>
      <c r="CJ94" s="33"/>
      <c r="CK94" s="35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5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5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5"/>
      <c r="EX94" s="33"/>
      <c r="EY94" s="33"/>
      <c r="EZ94" s="33"/>
      <c r="FA94" s="35"/>
      <c r="FB94" s="33"/>
      <c r="FC94" s="33"/>
      <c r="FD94" s="33"/>
      <c r="FE94" s="33"/>
      <c r="FF94" s="33"/>
      <c r="FG94" s="33"/>
      <c r="FH94" s="33"/>
      <c r="FI94" s="35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5"/>
      <c r="FU94" s="33"/>
      <c r="FV94" s="33"/>
      <c r="FW94" s="33"/>
      <c r="FX94" s="33"/>
      <c r="FY94" s="33"/>
      <c r="FZ94" s="35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8"/>
    </row>
    <row r="95" spans="1:198" x14ac:dyDescent="0.2">
      <c r="A95" s="39" t="s">
        <v>583</v>
      </c>
      <c r="B95" s="33" t="str">
        <f>IF(AND(ISTEXT(""),""&lt;&gt;""), HYPERLINK("", "Link"),"-")</f>
        <v>-</v>
      </c>
      <c r="C95" s="33" t="s">
        <v>489</v>
      </c>
      <c r="D95" s="33"/>
      <c r="E95" s="33"/>
      <c r="F95" s="33" t="s">
        <v>492</v>
      </c>
      <c r="G95" s="35"/>
      <c r="H95" s="33" t="s">
        <v>489</v>
      </c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5" t="s">
        <v>489</v>
      </c>
      <c r="Z95" s="33" t="s">
        <v>489</v>
      </c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5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5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5"/>
      <c r="BR95" s="33" t="s">
        <v>489</v>
      </c>
      <c r="BS95" s="33"/>
      <c r="BT95" s="33"/>
      <c r="BU95" s="33"/>
      <c r="BV95" s="33"/>
      <c r="BW95" s="33"/>
      <c r="BX95" s="33"/>
      <c r="BY95" s="33"/>
      <c r="BZ95" s="33"/>
      <c r="CA95" s="36"/>
      <c r="CB95" s="33"/>
      <c r="CC95" s="33"/>
      <c r="CD95" s="33"/>
      <c r="CE95" s="33"/>
      <c r="CF95" s="33"/>
      <c r="CG95" s="33"/>
      <c r="CH95" s="33"/>
      <c r="CI95" s="33"/>
      <c r="CJ95" s="33"/>
      <c r="CK95" s="35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5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5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5"/>
      <c r="EX95" s="33"/>
      <c r="EY95" s="33"/>
      <c r="EZ95" s="33"/>
      <c r="FA95" s="35"/>
      <c r="FB95" s="33"/>
      <c r="FC95" s="33"/>
      <c r="FD95" s="33"/>
      <c r="FE95" s="33"/>
      <c r="FF95" s="33"/>
      <c r="FG95" s="33"/>
      <c r="FH95" s="33"/>
      <c r="FI95" s="35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5"/>
      <c r="FU95" s="33"/>
      <c r="FV95" s="33"/>
      <c r="FW95" s="33"/>
      <c r="FX95" s="33"/>
      <c r="FY95" s="33"/>
      <c r="FZ95" s="35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8"/>
    </row>
    <row r="96" spans="1:198" x14ac:dyDescent="0.2">
      <c r="A96" s="34" t="s">
        <v>584</v>
      </c>
      <c r="B96" s="33" t="str">
        <f>IF(AND(ISTEXT(""),""&lt;&gt;""), HYPERLINK("", "Link"),"-")</f>
        <v>-</v>
      </c>
      <c r="C96" s="33"/>
      <c r="D96" s="33" t="s">
        <v>489</v>
      </c>
      <c r="E96" s="33"/>
      <c r="F96" s="33" t="s">
        <v>490</v>
      </c>
      <c r="G96" s="35"/>
      <c r="H96" s="33" t="s">
        <v>489</v>
      </c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5"/>
      <c r="Z96" s="33" t="s">
        <v>489</v>
      </c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5" t="s">
        <v>489</v>
      </c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5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5"/>
      <c r="BR96" s="33" t="s">
        <v>489</v>
      </c>
      <c r="BS96" s="33"/>
      <c r="BT96" s="33" t="s">
        <v>489</v>
      </c>
      <c r="BU96" s="33"/>
      <c r="BV96" s="33"/>
      <c r="BW96" s="33"/>
      <c r="BX96" s="33"/>
      <c r="BY96" s="33"/>
      <c r="BZ96" s="33"/>
      <c r="CA96" s="36"/>
      <c r="CB96" s="33"/>
      <c r="CC96" s="33"/>
      <c r="CD96" s="33"/>
      <c r="CE96" s="33"/>
      <c r="CF96" s="33"/>
      <c r="CG96" s="33"/>
      <c r="CH96" s="33"/>
      <c r="CI96" s="33"/>
      <c r="CJ96" s="33"/>
      <c r="CK96" s="35" t="s">
        <v>489</v>
      </c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5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5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5" t="s">
        <v>489</v>
      </c>
      <c r="EX96" s="33"/>
      <c r="EY96" s="33"/>
      <c r="EZ96" s="33"/>
      <c r="FA96" s="35"/>
      <c r="FB96" s="33"/>
      <c r="FC96" s="33"/>
      <c r="FD96" s="33"/>
      <c r="FE96" s="33"/>
      <c r="FF96" s="33"/>
      <c r="FG96" s="33"/>
      <c r="FH96" s="33"/>
      <c r="FI96" s="35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5"/>
      <c r="FU96" s="33"/>
      <c r="FV96" s="33"/>
      <c r="FW96" s="33"/>
      <c r="FX96" s="33"/>
      <c r="FY96" s="33"/>
      <c r="FZ96" s="35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8"/>
    </row>
    <row r="97" spans="1:198" x14ac:dyDescent="0.2">
      <c r="A97" s="34" t="s">
        <v>585</v>
      </c>
      <c r="B97" s="33" t="str">
        <f>IF(AND(ISTEXT("https://github.com/OSUSecLab/TxSpector"),"https://github.com/OSUSecLab/TxSpector"&lt;&gt;""), HYPERLINK("https://github.com/OSUSecLab/TxSpector", "Link"),"-")</f>
        <v>Link</v>
      </c>
      <c r="C97" s="33"/>
      <c r="D97" s="33" t="s">
        <v>489</v>
      </c>
      <c r="E97" s="33" t="s">
        <v>489</v>
      </c>
      <c r="F97" s="33" t="s">
        <v>490</v>
      </c>
      <c r="G97" s="35"/>
      <c r="H97" s="33" t="s">
        <v>489</v>
      </c>
      <c r="I97" s="33"/>
      <c r="J97" s="33"/>
      <c r="K97" s="33"/>
      <c r="L97" s="33"/>
      <c r="M97" s="33" t="s">
        <v>489</v>
      </c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5" t="s">
        <v>489</v>
      </c>
      <c r="Z97" s="33"/>
      <c r="AA97" s="33"/>
      <c r="AB97" s="33"/>
      <c r="AC97" s="33" t="s">
        <v>489</v>
      </c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5" t="s">
        <v>489</v>
      </c>
      <c r="AU97" s="33"/>
      <c r="AV97" s="33"/>
      <c r="AW97" s="33"/>
      <c r="AX97" s="33"/>
      <c r="AY97" s="33" t="s">
        <v>489</v>
      </c>
      <c r="AZ97" s="33"/>
      <c r="BA97" s="33"/>
      <c r="BB97" s="33"/>
      <c r="BC97" s="33"/>
      <c r="BD97" s="33"/>
      <c r="BE97" s="35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5"/>
      <c r="BR97" s="33" t="s">
        <v>489</v>
      </c>
      <c r="BS97" s="33"/>
      <c r="BT97" s="33" t="s">
        <v>489</v>
      </c>
      <c r="BU97" s="33"/>
      <c r="BV97" s="33"/>
      <c r="BW97" s="33"/>
      <c r="BX97" s="33"/>
      <c r="BY97" s="33"/>
      <c r="BZ97" s="33"/>
      <c r="CA97" s="36"/>
      <c r="CB97" s="33"/>
      <c r="CC97" s="33"/>
      <c r="CD97" s="33"/>
      <c r="CE97" s="33"/>
      <c r="CF97" s="33"/>
      <c r="CG97" s="33"/>
      <c r="CH97" s="33"/>
      <c r="CI97" s="33"/>
      <c r="CJ97" s="33"/>
      <c r="CK97" s="35" t="s">
        <v>489</v>
      </c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5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5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5"/>
      <c r="EX97" s="33"/>
      <c r="EY97" s="33"/>
      <c r="EZ97" s="33"/>
      <c r="FA97" s="35"/>
      <c r="FB97" s="33"/>
      <c r="FC97" s="33"/>
      <c r="FD97" s="33"/>
      <c r="FE97" s="33"/>
      <c r="FF97" s="33"/>
      <c r="FG97" s="33"/>
      <c r="FH97" s="33"/>
      <c r="FI97" s="35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5"/>
      <c r="FU97" s="33"/>
      <c r="FV97" s="33"/>
      <c r="FW97" s="33"/>
      <c r="FX97" s="33"/>
      <c r="FY97" s="33"/>
      <c r="FZ97" s="35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8"/>
    </row>
    <row r="98" spans="1:198" x14ac:dyDescent="0.2">
      <c r="A98" s="39" t="s">
        <v>586</v>
      </c>
      <c r="B98" s="33" t="str">
        <f>IF(AND(ISTEXT("https://github.com/wobulijie10086/SPCBIG-EC/tree/master/SPCBIG-EC"),"https://github.com/wobulijie10086/SPCBIG-EC/tree/master/SPCBIG-EC"&lt;&gt;""), HYPERLINK("https://github.com/wobulijie10086/SPCBIG-EC/tree/master/SPCBIG-EC", "Link"),"-")</f>
        <v>Link</v>
      </c>
      <c r="C98" s="33" t="s">
        <v>489</v>
      </c>
      <c r="D98" s="33"/>
      <c r="E98" s="33" t="s">
        <v>489</v>
      </c>
      <c r="F98" s="33" t="s">
        <v>492</v>
      </c>
      <c r="G98" s="35"/>
      <c r="H98" s="33" t="s">
        <v>489</v>
      </c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5"/>
      <c r="Z98" s="33" t="s">
        <v>489</v>
      </c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5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5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5"/>
      <c r="BR98" s="33"/>
      <c r="BS98" s="33"/>
      <c r="BT98" s="33"/>
      <c r="BU98" s="33"/>
      <c r="BV98" s="33"/>
      <c r="BW98" s="33"/>
      <c r="BX98" s="33"/>
      <c r="BY98" s="33"/>
      <c r="BZ98" s="33"/>
      <c r="CA98" s="36"/>
      <c r="CB98" s="33"/>
      <c r="CC98" s="33"/>
      <c r="CD98" s="33"/>
      <c r="CE98" s="33"/>
      <c r="CF98" s="33"/>
      <c r="CG98" s="33"/>
      <c r="CH98" s="33"/>
      <c r="CI98" s="33"/>
      <c r="CJ98" s="33"/>
      <c r="CK98" s="35" t="s">
        <v>489</v>
      </c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5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 t="s">
        <v>489</v>
      </c>
      <c r="EL98" s="35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5" t="s">
        <v>489</v>
      </c>
      <c r="EX98" s="33"/>
      <c r="EY98" s="33"/>
      <c r="EZ98" s="33"/>
      <c r="FA98" s="35"/>
      <c r="FB98" s="33"/>
      <c r="FC98" s="33"/>
      <c r="FD98" s="33"/>
      <c r="FE98" s="33"/>
      <c r="FF98" s="33"/>
      <c r="FG98" s="33"/>
      <c r="FH98" s="33"/>
      <c r="FI98" s="35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5"/>
      <c r="FU98" s="33"/>
      <c r="FV98" s="33"/>
      <c r="FW98" s="33"/>
      <c r="FX98" s="33"/>
      <c r="FY98" s="33"/>
      <c r="FZ98" s="35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8"/>
    </row>
    <row r="99" spans="1:198" x14ac:dyDescent="0.2">
      <c r="A99" s="39" t="s">
        <v>587</v>
      </c>
      <c r="B99" s="33" t="str">
        <f>IF(AND(ISTEXT("https://github.com/xiaoaochen/CBGRU"),"https://github.com/xiaoaochen/CBGRU"&lt;&gt;""), HYPERLINK("https://github.com/xiaoaochen/CBGRU", "Link"),"-")</f>
        <v>Link</v>
      </c>
      <c r="C99" s="33" t="s">
        <v>489</v>
      </c>
      <c r="D99" s="33" t="s">
        <v>489</v>
      </c>
      <c r="E99" s="33" t="s">
        <v>489</v>
      </c>
      <c r="F99" s="33" t="s">
        <v>492</v>
      </c>
      <c r="G99" s="35"/>
      <c r="H99" s="33" t="s">
        <v>489</v>
      </c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5"/>
      <c r="Z99" s="33" t="s">
        <v>489</v>
      </c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5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5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5"/>
      <c r="BR99" s="33"/>
      <c r="BS99" s="33"/>
      <c r="BT99" s="33"/>
      <c r="BU99" s="33"/>
      <c r="BV99" s="33"/>
      <c r="BW99" s="33"/>
      <c r="BX99" s="33"/>
      <c r="BY99" s="33"/>
      <c r="BZ99" s="33"/>
      <c r="CA99" s="36"/>
      <c r="CB99" s="33"/>
      <c r="CC99" s="33"/>
      <c r="CD99" s="33"/>
      <c r="CE99" s="33"/>
      <c r="CF99" s="33"/>
      <c r="CG99" s="33"/>
      <c r="CH99" s="33"/>
      <c r="CI99" s="33"/>
      <c r="CJ99" s="33"/>
      <c r="CK99" s="35" t="s">
        <v>489</v>
      </c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5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5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5" t="s">
        <v>489</v>
      </c>
      <c r="EX99" s="33"/>
      <c r="EY99" s="33"/>
      <c r="EZ99" s="33"/>
      <c r="FA99" s="35"/>
      <c r="FB99" s="33"/>
      <c r="FC99" s="33"/>
      <c r="FD99" s="33"/>
      <c r="FE99" s="33"/>
      <c r="FF99" s="33"/>
      <c r="FG99" s="33"/>
      <c r="FH99" s="33"/>
      <c r="FI99" s="35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5"/>
      <c r="FU99" s="33"/>
      <c r="FV99" s="33"/>
      <c r="FW99" s="33"/>
      <c r="FX99" s="33"/>
      <c r="FY99" s="33"/>
      <c r="FZ99" s="35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8"/>
    </row>
    <row r="100" spans="1:198" x14ac:dyDescent="0.2">
      <c r="A100" s="39" t="s">
        <v>588</v>
      </c>
      <c r="B100" s="33" t="str">
        <f>IF(AND(ISTEXT(""),""&lt;&gt;""), HYPERLINK("", "Link"),"-")</f>
        <v>-</v>
      </c>
      <c r="C100" s="33" t="s">
        <v>489</v>
      </c>
      <c r="D100" s="33"/>
      <c r="E100" s="33"/>
      <c r="F100" s="33" t="s">
        <v>492</v>
      </c>
      <c r="G100" s="35"/>
      <c r="H100" s="33" t="s">
        <v>489</v>
      </c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5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5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5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5"/>
      <c r="BR100" s="33"/>
      <c r="BS100" s="33"/>
      <c r="BT100" s="33"/>
      <c r="BU100" s="33"/>
      <c r="BV100" s="33"/>
      <c r="BW100" s="33"/>
      <c r="BX100" s="33"/>
      <c r="BY100" s="33"/>
      <c r="BZ100" s="33"/>
      <c r="CA100" s="36"/>
      <c r="CB100" s="33"/>
      <c r="CC100" s="33"/>
      <c r="CD100" s="33"/>
      <c r="CE100" s="33"/>
      <c r="CF100" s="33"/>
      <c r="CG100" s="33"/>
      <c r="CH100" s="33"/>
      <c r="CI100" s="33"/>
      <c r="CJ100" s="33"/>
      <c r="CK100" s="35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5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5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5"/>
      <c r="EX100" s="33"/>
      <c r="EY100" s="33"/>
      <c r="EZ100" s="33"/>
      <c r="FA100" s="35"/>
      <c r="FB100" s="33"/>
      <c r="FC100" s="33"/>
      <c r="FD100" s="33"/>
      <c r="FE100" s="33"/>
      <c r="FF100" s="33"/>
      <c r="FG100" s="33"/>
      <c r="FH100" s="33"/>
      <c r="FI100" s="35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5"/>
      <c r="FU100" s="33"/>
      <c r="FV100" s="33"/>
      <c r="FW100" s="33"/>
      <c r="FX100" s="33"/>
      <c r="FY100" s="33"/>
      <c r="FZ100" s="35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8"/>
    </row>
    <row r="101" spans="1:198" x14ac:dyDescent="0.2">
      <c r="A101" s="39" t="s">
        <v>589</v>
      </c>
      <c r="B101" s="33" t="str">
        <f>IF(AND(ISTEXT(""),""&lt;&gt;""), HYPERLINK("", "Link"),"-")</f>
        <v>-</v>
      </c>
      <c r="C101" s="33" t="s">
        <v>489</v>
      </c>
      <c r="D101" s="33"/>
      <c r="E101" s="33"/>
      <c r="F101" s="33" t="s">
        <v>492</v>
      </c>
      <c r="G101" s="35"/>
      <c r="H101" s="33" t="s">
        <v>489</v>
      </c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5"/>
      <c r="Z101" s="33" t="s">
        <v>489</v>
      </c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5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5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5"/>
      <c r="BR101" s="33"/>
      <c r="BS101" s="33"/>
      <c r="BT101" s="33"/>
      <c r="BU101" s="33"/>
      <c r="BV101" s="33"/>
      <c r="BW101" s="33"/>
      <c r="BX101" s="33"/>
      <c r="BY101" s="33"/>
      <c r="BZ101" s="33"/>
      <c r="CA101" s="36"/>
      <c r="CB101" s="33"/>
      <c r="CC101" s="33"/>
      <c r="CD101" s="33"/>
      <c r="CE101" s="33"/>
      <c r="CF101" s="33"/>
      <c r="CG101" s="33"/>
      <c r="CH101" s="33"/>
      <c r="CI101" s="33"/>
      <c r="CJ101" s="33"/>
      <c r="CK101" s="35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5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5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5"/>
      <c r="EX101" s="33"/>
      <c r="EY101" s="33"/>
      <c r="EZ101" s="33"/>
      <c r="FA101" s="35"/>
      <c r="FB101" s="33"/>
      <c r="FC101" s="33"/>
      <c r="FD101" s="33"/>
      <c r="FE101" s="33"/>
      <c r="FF101" s="33"/>
      <c r="FG101" s="33"/>
      <c r="FH101" s="33"/>
      <c r="FI101" s="35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5"/>
      <c r="FU101" s="33"/>
      <c r="FV101" s="33"/>
      <c r="FW101" s="33"/>
      <c r="FX101" s="33"/>
      <c r="FY101" s="33"/>
      <c r="FZ101" s="35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8"/>
    </row>
    <row r="102" spans="1:198" x14ac:dyDescent="0.2">
      <c r="A102" s="39" t="s">
        <v>590</v>
      </c>
      <c r="B102" s="33" t="str">
        <f>IF(AND(ISTEXT(""),""&lt;&gt;""), HYPERLINK("", "Link"),"-")</f>
        <v>-</v>
      </c>
      <c r="C102" s="33" t="s">
        <v>489</v>
      </c>
      <c r="D102" s="33"/>
      <c r="E102" s="33"/>
      <c r="F102" s="33" t="s">
        <v>492</v>
      </c>
      <c r="G102" s="35"/>
      <c r="H102" s="33" t="s">
        <v>489</v>
      </c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5"/>
      <c r="Z102" s="33" t="s">
        <v>489</v>
      </c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5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5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5"/>
      <c r="BR102" s="33"/>
      <c r="BS102" s="33"/>
      <c r="BT102" s="33"/>
      <c r="BU102" s="33"/>
      <c r="BV102" s="33"/>
      <c r="BW102" s="33"/>
      <c r="BX102" s="33"/>
      <c r="BY102" s="33"/>
      <c r="BZ102" s="33"/>
      <c r="CA102" s="36"/>
      <c r="CB102" s="33"/>
      <c r="CC102" s="33"/>
      <c r="CD102" s="33"/>
      <c r="CE102" s="33"/>
      <c r="CF102" s="33"/>
      <c r="CG102" s="33"/>
      <c r="CH102" s="33"/>
      <c r="CI102" s="33"/>
      <c r="CJ102" s="33"/>
      <c r="CK102" s="35" t="s">
        <v>489</v>
      </c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5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5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5"/>
      <c r="EX102" s="33"/>
      <c r="EY102" s="33"/>
      <c r="EZ102" s="33"/>
      <c r="FA102" s="35"/>
      <c r="FB102" s="33"/>
      <c r="FC102" s="33"/>
      <c r="FD102" s="33"/>
      <c r="FE102" s="33"/>
      <c r="FF102" s="33"/>
      <c r="FG102" s="33"/>
      <c r="FH102" s="33"/>
      <c r="FI102" s="35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5"/>
      <c r="FU102" s="33"/>
      <c r="FV102" s="33"/>
      <c r="FW102" s="33"/>
      <c r="FX102" s="33"/>
      <c r="FY102" s="33"/>
      <c r="FZ102" s="35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8"/>
    </row>
    <row r="103" spans="1:198" x14ac:dyDescent="0.2">
      <c r="A103" s="39" t="s">
        <v>591</v>
      </c>
      <c r="B103" s="33" t="str">
        <f>IF(AND(ISTEXT(""),""&lt;&gt;""), HYPERLINK("", "Link"),"-")</f>
        <v>-</v>
      </c>
      <c r="C103" s="33"/>
      <c r="D103" s="33" t="s">
        <v>489</v>
      </c>
      <c r="E103" s="33"/>
      <c r="F103" s="33" t="s">
        <v>492</v>
      </c>
      <c r="G103" s="35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5"/>
      <c r="Z103" s="33"/>
      <c r="AA103" s="33"/>
      <c r="AB103" s="33"/>
      <c r="AC103" s="33" t="s">
        <v>489</v>
      </c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5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5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5"/>
      <c r="BR103" s="33"/>
      <c r="BS103" s="33"/>
      <c r="BT103" s="33"/>
      <c r="BU103" s="33"/>
      <c r="BV103" s="33"/>
      <c r="BW103" s="33"/>
      <c r="BX103" s="33"/>
      <c r="BY103" s="33"/>
      <c r="BZ103" s="33"/>
      <c r="CA103" s="36"/>
      <c r="CB103" s="33"/>
      <c r="CC103" s="33"/>
      <c r="CD103" s="33"/>
      <c r="CE103" s="33"/>
      <c r="CF103" s="33"/>
      <c r="CG103" s="33"/>
      <c r="CH103" s="33"/>
      <c r="CI103" s="33"/>
      <c r="CJ103" s="33"/>
      <c r="CK103" s="35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5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5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5"/>
      <c r="EX103" s="33"/>
      <c r="EY103" s="33"/>
      <c r="EZ103" s="33"/>
      <c r="FA103" s="35"/>
      <c r="FB103" s="33"/>
      <c r="FC103" s="33"/>
      <c r="FD103" s="33"/>
      <c r="FE103" s="33"/>
      <c r="FF103" s="33"/>
      <c r="FG103" s="33"/>
      <c r="FH103" s="33"/>
      <c r="FI103" s="35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5"/>
      <c r="FU103" s="33"/>
      <c r="FV103" s="33"/>
      <c r="FW103" s="33"/>
      <c r="FX103" s="33"/>
      <c r="FY103" s="33"/>
      <c r="FZ103" s="35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8"/>
    </row>
    <row r="104" spans="1:198" x14ac:dyDescent="0.2">
      <c r="A104" s="39" t="s">
        <v>592</v>
      </c>
      <c r="B104" s="33" t="str">
        <f>IF(AND(ISTEXT(""),""&lt;&gt;""), HYPERLINK("", "Link"),"-")</f>
        <v>-</v>
      </c>
      <c r="C104" s="33"/>
      <c r="D104" s="33" t="s">
        <v>489</v>
      </c>
      <c r="E104" s="33"/>
      <c r="F104" s="33" t="s">
        <v>492</v>
      </c>
      <c r="G104" s="35"/>
      <c r="H104" s="33" t="s">
        <v>489</v>
      </c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5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5" t="s">
        <v>489</v>
      </c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5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5"/>
      <c r="BR104" s="33" t="s">
        <v>489</v>
      </c>
      <c r="BS104" s="33"/>
      <c r="BT104" s="33"/>
      <c r="BU104" s="33"/>
      <c r="BV104" s="33"/>
      <c r="BW104" s="33"/>
      <c r="BX104" s="33"/>
      <c r="BY104" s="33"/>
      <c r="BZ104" s="33"/>
      <c r="CA104" s="36"/>
      <c r="CB104" s="33"/>
      <c r="CC104" s="33"/>
      <c r="CD104" s="33"/>
      <c r="CE104" s="33"/>
      <c r="CF104" s="33"/>
      <c r="CG104" s="33"/>
      <c r="CH104" s="33"/>
      <c r="CI104" s="33"/>
      <c r="CJ104" s="33"/>
      <c r="CK104" s="35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5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5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5"/>
      <c r="EX104" s="33"/>
      <c r="EY104" s="33"/>
      <c r="EZ104" s="33"/>
      <c r="FA104" s="35"/>
      <c r="FB104" s="33"/>
      <c r="FC104" s="33"/>
      <c r="FD104" s="33"/>
      <c r="FE104" s="33"/>
      <c r="FF104" s="33"/>
      <c r="FG104" s="33"/>
      <c r="FH104" s="33"/>
      <c r="FI104" s="35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5"/>
      <c r="FU104" s="33"/>
      <c r="FV104" s="33"/>
      <c r="FW104" s="33"/>
      <c r="FX104" s="33"/>
      <c r="FY104" s="33"/>
      <c r="FZ104" s="35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8"/>
    </row>
    <row r="105" spans="1:198" x14ac:dyDescent="0.2">
      <c r="A105" s="34" t="s">
        <v>593</v>
      </c>
      <c r="B105" s="33" t="str">
        <f>IF(AND(ISTEXT("https://github.com/duytai/sFuzz/tree/v2.0"),"https://github.com/duytai/sFuzz/tree/v2.0"&lt;&gt;""), HYPERLINK("https://github.com/duytai/sFuzz/tree/v2.0", "Link"),"-")</f>
        <v>Link</v>
      </c>
      <c r="C105" s="33"/>
      <c r="D105" s="33" t="s">
        <v>489</v>
      </c>
      <c r="E105" s="33" t="s">
        <v>489</v>
      </c>
      <c r="F105" s="33" t="s">
        <v>490</v>
      </c>
      <c r="G105" s="35"/>
      <c r="H105" s="33" t="s">
        <v>489</v>
      </c>
      <c r="I105" s="33"/>
      <c r="J105" s="33"/>
      <c r="K105" s="33"/>
      <c r="L105" s="33"/>
      <c r="M105" s="33"/>
      <c r="N105" s="33"/>
      <c r="O105" s="33"/>
      <c r="P105" s="33"/>
      <c r="Q105" s="33" t="s">
        <v>489</v>
      </c>
      <c r="R105" s="33"/>
      <c r="S105" s="33"/>
      <c r="T105" s="33"/>
      <c r="U105" s="33"/>
      <c r="V105" s="33"/>
      <c r="W105" s="33" t="s">
        <v>489</v>
      </c>
      <c r="X105" s="33"/>
      <c r="Y105" s="35"/>
      <c r="Z105" s="33" t="s">
        <v>489</v>
      </c>
      <c r="AA105" s="33" t="s">
        <v>489</v>
      </c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5"/>
      <c r="AU105" s="33"/>
      <c r="AV105" s="33"/>
      <c r="AW105" s="33"/>
      <c r="AX105" s="33"/>
      <c r="AY105" s="33" t="s">
        <v>489</v>
      </c>
      <c r="AZ105" s="33"/>
      <c r="BA105" s="33"/>
      <c r="BB105" s="33"/>
      <c r="BC105" s="33"/>
      <c r="BD105" s="33"/>
      <c r="BE105" s="35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5"/>
      <c r="BR105" s="33"/>
      <c r="BS105" s="33"/>
      <c r="BT105" s="33"/>
      <c r="BU105" s="33"/>
      <c r="BV105" s="33"/>
      <c r="BW105" s="33"/>
      <c r="BX105" s="33"/>
      <c r="BY105" s="33"/>
      <c r="BZ105" s="33"/>
      <c r="CA105" s="36"/>
      <c r="CB105" s="33"/>
      <c r="CC105" s="33"/>
      <c r="CD105" s="33"/>
      <c r="CE105" s="33"/>
      <c r="CF105" s="33"/>
      <c r="CG105" s="33"/>
      <c r="CH105" s="33"/>
      <c r="CI105" s="33"/>
      <c r="CJ105" s="33"/>
      <c r="CK105" s="35" t="s">
        <v>489</v>
      </c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5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5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5"/>
      <c r="EX105" s="33"/>
      <c r="EY105" s="33"/>
      <c r="EZ105" s="33"/>
      <c r="FA105" s="35"/>
      <c r="FB105" s="33"/>
      <c r="FC105" s="33"/>
      <c r="FD105" s="33"/>
      <c r="FE105" s="33"/>
      <c r="FF105" s="33"/>
      <c r="FG105" s="33"/>
      <c r="FH105" s="33"/>
      <c r="FI105" s="35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5"/>
      <c r="FU105" s="33"/>
      <c r="FV105" s="33"/>
      <c r="FW105" s="33"/>
      <c r="FX105" s="33"/>
      <c r="FY105" s="33"/>
      <c r="FZ105" s="35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8"/>
    </row>
    <row r="106" spans="1:198" x14ac:dyDescent="0.2">
      <c r="A106" s="34" t="s">
        <v>594</v>
      </c>
      <c r="B106" s="33" t="str">
        <f>IF(AND(ISTEXT(""),""&lt;&gt;""), HYPERLINK("", "Link"),"-")</f>
        <v>-</v>
      </c>
      <c r="C106" s="33" t="s">
        <v>489</v>
      </c>
      <c r="D106" s="33"/>
      <c r="E106" s="33"/>
      <c r="F106" s="33" t="s">
        <v>490</v>
      </c>
      <c r="G106" s="35"/>
      <c r="H106" s="33" t="s">
        <v>489</v>
      </c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5"/>
      <c r="Z106" s="33"/>
      <c r="AA106" s="33"/>
      <c r="AB106" s="33"/>
      <c r="AC106" s="33"/>
      <c r="AD106" s="33"/>
      <c r="AE106" s="33"/>
      <c r="AF106" s="33"/>
      <c r="AG106" s="33"/>
      <c r="AH106" s="33" t="s">
        <v>489</v>
      </c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5" t="s">
        <v>489</v>
      </c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5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5"/>
      <c r="BR106" s="33"/>
      <c r="BS106" s="33"/>
      <c r="BT106" s="33"/>
      <c r="BU106" s="33"/>
      <c r="BV106" s="33"/>
      <c r="BW106" s="33"/>
      <c r="BX106" s="33"/>
      <c r="BY106" s="33"/>
      <c r="BZ106" s="33"/>
      <c r="CA106" s="36"/>
      <c r="CB106" s="33"/>
      <c r="CC106" s="33"/>
      <c r="CD106" s="33"/>
      <c r="CE106" s="33"/>
      <c r="CF106" s="33"/>
      <c r="CG106" s="33"/>
      <c r="CH106" s="33"/>
      <c r="CI106" s="33"/>
      <c r="CJ106" s="33"/>
      <c r="CK106" s="35" t="s">
        <v>489</v>
      </c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5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5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5"/>
      <c r="EX106" s="33"/>
      <c r="EY106" s="33"/>
      <c r="EZ106" s="33"/>
      <c r="FA106" s="35"/>
      <c r="FB106" s="33"/>
      <c r="FC106" s="33"/>
      <c r="FD106" s="33"/>
      <c r="FE106" s="33"/>
      <c r="FF106" s="33"/>
      <c r="FG106" s="33"/>
      <c r="FH106" s="33"/>
      <c r="FI106" s="35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5"/>
      <c r="FU106" s="33"/>
      <c r="FV106" s="33"/>
      <c r="FW106" s="33"/>
      <c r="FX106" s="33"/>
      <c r="FY106" s="33"/>
      <c r="FZ106" s="35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8"/>
    </row>
    <row r="107" spans="1:198" x14ac:dyDescent="0.2">
      <c r="A107" s="34" t="s">
        <v>595</v>
      </c>
      <c r="B107" s="33" t="str">
        <f>IF(AND(ISTEXT("https://github.com/CVbluecat/TIPS"),"https://github.com/CVbluecat/TIPS"&lt;&gt;""), HYPERLINK("https://github.com/CVbluecat/TIPS", "Link"),"-")</f>
        <v>Link</v>
      </c>
      <c r="C107" s="33" t="s">
        <v>489</v>
      </c>
      <c r="D107" s="33"/>
      <c r="E107" s="33" t="s">
        <v>489</v>
      </c>
      <c r="F107" s="33" t="s">
        <v>490</v>
      </c>
      <c r="G107" s="35"/>
      <c r="H107" s="33" t="s">
        <v>489</v>
      </c>
      <c r="I107" s="33"/>
      <c r="J107" s="33"/>
      <c r="K107" s="33"/>
      <c r="L107" s="33"/>
      <c r="M107" s="33" t="s">
        <v>489</v>
      </c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5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5" t="s">
        <v>489</v>
      </c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5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5"/>
      <c r="BR107" s="33"/>
      <c r="BS107" s="33"/>
      <c r="BT107" s="33" t="s">
        <v>489</v>
      </c>
      <c r="BU107" s="33"/>
      <c r="BV107" s="33"/>
      <c r="BW107" s="33"/>
      <c r="BX107" s="33"/>
      <c r="BY107" s="33"/>
      <c r="BZ107" s="33"/>
      <c r="CA107" s="36"/>
      <c r="CB107" s="33"/>
      <c r="CC107" s="33"/>
      <c r="CD107" s="33"/>
      <c r="CE107" s="33"/>
      <c r="CF107" s="33"/>
      <c r="CG107" s="33"/>
      <c r="CH107" s="33"/>
      <c r="CI107" s="33"/>
      <c r="CJ107" s="33"/>
      <c r="CK107" s="35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5" t="s">
        <v>489</v>
      </c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 t="s">
        <v>489</v>
      </c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5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5"/>
      <c r="EX107" s="33"/>
      <c r="EY107" s="33"/>
      <c r="EZ107" s="33"/>
      <c r="FA107" s="35"/>
      <c r="FB107" s="33"/>
      <c r="FC107" s="33"/>
      <c r="FD107" s="33"/>
      <c r="FE107" s="33"/>
      <c r="FF107" s="33"/>
      <c r="FG107" s="33"/>
      <c r="FH107" s="33"/>
      <c r="FI107" s="35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5"/>
      <c r="FU107" s="33"/>
      <c r="FV107" s="33"/>
      <c r="FW107" s="33"/>
      <c r="FX107" s="33"/>
      <c r="FY107" s="33"/>
      <c r="FZ107" s="35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8"/>
    </row>
    <row r="108" spans="1:198" x14ac:dyDescent="0.2">
      <c r="A108" s="39" t="s">
        <v>596</v>
      </c>
      <c r="B108" s="33" t="str">
        <f>IF(AND(ISTEXT("https://github.com/SeUniVr/EtherSolve"),"https://github.com/SeUniVr/EtherSolve"&lt;&gt;""), HYPERLINK("https://github.com/SeUniVr/EtherSolve", "Link"),"-")</f>
        <v>Link</v>
      </c>
      <c r="C108" s="33" t="s">
        <v>489</v>
      </c>
      <c r="D108" s="33"/>
      <c r="E108" s="33" t="s">
        <v>489</v>
      </c>
      <c r="F108" s="33" t="s">
        <v>492</v>
      </c>
      <c r="G108" s="35"/>
      <c r="H108" s="33" t="s">
        <v>489</v>
      </c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5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5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5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5"/>
      <c r="BR108" s="33" t="s">
        <v>489</v>
      </c>
      <c r="BS108" s="33"/>
      <c r="BT108" s="33"/>
      <c r="BU108" s="33"/>
      <c r="BV108" s="33"/>
      <c r="BW108" s="33"/>
      <c r="BX108" s="33"/>
      <c r="BY108" s="33"/>
      <c r="BZ108" s="33"/>
      <c r="CA108" s="36"/>
      <c r="CB108" s="33"/>
      <c r="CC108" s="33"/>
      <c r="CD108" s="33"/>
      <c r="CE108" s="33"/>
      <c r="CF108" s="33"/>
      <c r="CG108" s="33"/>
      <c r="CH108" s="33"/>
      <c r="CI108" s="33"/>
      <c r="CJ108" s="33"/>
      <c r="CK108" s="35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5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5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5"/>
      <c r="EX108" s="33"/>
      <c r="EY108" s="33"/>
      <c r="EZ108" s="33"/>
      <c r="FA108" s="35"/>
      <c r="FB108" s="33"/>
      <c r="FC108" s="33"/>
      <c r="FD108" s="33"/>
      <c r="FE108" s="33"/>
      <c r="FF108" s="33"/>
      <c r="FG108" s="33"/>
      <c r="FH108" s="33"/>
      <c r="FI108" s="35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5"/>
      <c r="FU108" s="33"/>
      <c r="FV108" s="33"/>
      <c r="FW108" s="33"/>
      <c r="FX108" s="33"/>
      <c r="FY108" s="33"/>
      <c r="FZ108" s="35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8"/>
    </row>
    <row r="109" spans="1:198" x14ac:dyDescent="0.2">
      <c r="A109" s="34" t="s">
        <v>597</v>
      </c>
      <c r="B109" s="33" t="str">
        <f t="shared" ref="B109:B114" si="4">IF(AND(ISTEXT(""),""&lt;&gt;""), HYPERLINK("", "Link"),"-")</f>
        <v>-</v>
      </c>
      <c r="C109" s="33" t="s">
        <v>489</v>
      </c>
      <c r="D109" s="33"/>
      <c r="E109" s="33"/>
      <c r="F109" s="33" t="s">
        <v>490</v>
      </c>
      <c r="G109" s="35"/>
      <c r="H109" s="33" t="s">
        <v>489</v>
      </c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5"/>
      <c r="Z109" s="33" t="s">
        <v>489</v>
      </c>
      <c r="AA109" s="33"/>
      <c r="AB109" s="33"/>
      <c r="AC109" s="33" t="s">
        <v>489</v>
      </c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5"/>
      <c r="AU109" s="33"/>
      <c r="AV109" s="33"/>
      <c r="AW109" s="33"/>
      <c r="AX109" s="33"/>
      <c r="AY109" s="33"/>
      <c r="AZ109" s="33" t="s">
        <v>489</v>
      </c>
      <c r="BA109" s="33"/>
      <c r="BB109" s="33"/>
      <c r="BC109" s="33"/>
      <c r="BD109" s="33"/>
      <c r="BE109" s="35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5"/>
      <c r="BR109" s="33" t="s">
        <v>489</v>
      </c>
      <c r="BS109" s="33"/>
      <c r="BT109" s="33"/>
      <c r="BU109" s="33"/>
      <c r="BV109" s="33"/>
      <c r="BW109" s="33"/>
      <c r="BX109" s="33"/>
      <c r="BY109" s="33"/>
      <c r="BZ109" s="33"/>
      <c r="CA109" s="36"/>
      <c r="CB109" s="33"/>
      <c r="CC109" s="33"/>
      <c r="CD109" s="33"/>
      <c r="CE109" s="33"/>
      <c r="CF109" s="33"/>
      <c r="CG109" s="33"/>
      <c r="CH109" s="33"/>
      <c r="CI109" s="33"/>
      <c r="CJ109" s="33"/>
      <c r="CK109" s="35" t="s">
        <v>489</v>
      </c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5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5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5" t="s">
        <v>489</v>
      </c>
      <c r="EX109" s="33"/>
      <c r="EY109" s="33"/>
      <c r="EZ109" s="33"/>
      <c r="FA109" s="35"/>
      <c r="FB109" s="33"/>
      <c r="FC109" s="33"/>
      <c r="FD109" s="33"/>
      <c r="FE109" s="33"/>
      <c r="FF109" s="33"/>
      <c r="FG109" s="33"/>
      <c r="FH109" s="33"/>
      <c r="FI109" s="35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5"/>
      <c r="FU109" s="33"/>
      <c r="FV109" s="33"/>
      <c r="FW109" s="33"/>
      <c r="FX109" s="33"/>
      <c r="FY109" s="33"/>
      <c r="FZ109" s="35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8"/>
    </row>
    <row r="110" spans="1:198" x14ac:dyDescent="0.2">
      <c r="A110" s="39" t="s">
        <v>598</v>
      </c>
      <c r="B110" s="33" t="str">
        <f t="shared" si="4"/>
        <v>-</v>
      </c>
      <c r="C110" s="33" t="s">
        <v>489</v>
      </c>
      <c r="D110" s="33"/>
      <c r="E110" s="33"/>
      <c r="F110" s="33" t="s">
        <v>492</v>
      </c>
      <c r="G110" s="35"/>
      <c r="H110" s="33" t="s">
        <v>489</v>
      </c>
      <c r="I110" s="33"/>
      <c r="J110" s="33"/>
      <c r="K110" s="33"/>
      <c r="L110" s="33"/>
      <c r="M110" s="33"/>
      <c r="N110" s="33"/>
      <c r="O110" s="33"/>
      <c r="P110" s="33"/>
      <c r="Q110" s="33" t="s">
        <v>489</v>
      </c>
      <c r="R110" s="33"/>
      <c r="S110" s="33"/>
      <c r="T110" s="33"/>
      <c r="U110" s="33"/>
      <c r="V110" s="33"/>
      <c r="W110" s="33"/>
      <c r="X110" s="33"/>
      <c r="Y110" s="35"/>
      <c r="Z110" s="33" t="s">
        <v>489</v>
      </c>
      <c r="AA110" s="33"/>
      <c r="AB110" s="33"/>
      <c r="AC110" s="33" t="s">
        <v>489</v>
      </c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5" t="s">
        <v>489</v>
      </c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5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5"/>
      <c r="BR110" s="33" t="s">
        <v>489</v>
      </c>
      <c r="BS110" s="33"/>
      <c r="BT110" s="33" t="s">
        <v>489</v>
      </c>
      <c r="BU110" s="33"/>
      <c r="BV110" s="33"/>
      <c r="BW110" s="33"/>
      <c r="BX110" s="33"/>
      <c r="BY110" s="33"/>
      <c r="BZ110" s="33"/>
      <c r="CA110" s="36"/>
      <c r="CB110" s="33"/>
      <c r="CC110" s="33"/>
      <c r="CD110" s="33"/>
      <c r="CE110" s="33"/>
      <c r="CF110" s="33"/>
      <c r="CG110" s="33"/>
      <c r="CH110" s="33"/>
      <c r="CI110" s="33"/>
      <c r="CJ110" s="33"/>
      <c r="CK110" s="35" t="s">
        <v>489</v>
      </c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5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5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5"/>
      <c r="EX110" s="33"/>
      <c r="EY110" s="33"/>
      <c r="EZ110" s="33"/>
      <c r="FA110" s="35"/>
      <c r="FB110" s="33"/>
      <c r="FC110" s="33"/>
      <c r="FD110" s="33"/>
      <c r="FE110" s="33"/>
      <c r="FF110" s="33"/>
      <c r="FG110" s="33"/>
      <c r="FH110" s="33"/>
      <c r="FI110" s="35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5"/>
      <c r="FU110" s="33"/>
      <c r="FV110" s="33"/>
      <c r="FW110" s="33"/>
      <c r="FX110" s="33"/>
      <c r="FY110" s="33"/>
      <c r="FZ110" s="35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8"/>
    </row>
    <row r="111" spans="1:198" x14ac:dyDescent="0.2">
      <c r="A111" s="34" t="s">
        <v>599</v>
      </c>
      <c r="B111" s="33" t="str">
        <f t="shared" si="4"/>
        <v>-</v>
      </c>
      <c r="C111" s="33" t="s">
        <v>489</v>
      </c>
      <c r="D111" s="33"/>
      <c r="E111" s="33"/>
      <c r="F111" s="33" t="s">
        <v>490</v>
      </c>
      <c r="G111" s="35"/>
      <c r="H111" s="33" t="s">
        <v>489</v>
      </c>
      <c r="I111" s="33"/>
      <c r="J111" s="33"/>
      <c r="K111" s="33"/>
      <c r="L111" s="33"/>
      <c r="M111" s="33" t="s">
        <v>489</v>
      </c>
      <c r="N111" s="33"/>
      <c r="O111" s="33"/>
      <c r="P111" s="33"/>
      <c r="Q111" s="33" t="s">
        <v>489</v>
      </c>
      <c r="R111" s="33"/>
      <c r="S111" s="33"/>
      <c r="T111" s="33"/>
      <c r="U111" s="33"/>
      <c r="V111" s="33"/>
      <c r="W111" s="33" t="s">
        <v>489</v>
      </c>
      <c r="X111" s="33"/>
      <c r="Y111" s="35"/>
      <c r="Z111" s="33" t="s">
        <v>489</v>
      </c>
      <c r="AA111" s="33"/>
      <c r="AB111" s="33"/>
      <c r="AC111" s="33" t="s">
        <v>489</v>
      </c>
      <c r="AD111" s="33"/>
      <c r="AE111" s="33"/>
      <c r="AF111" s="33"/>
      <c r="AG111" s="33"/>
      <c r="AH111" s="33" t="s">
        <v>489</v>
      </c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5" t="s">
        <v>489</v>
      </c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5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 t="s">
        <v>489</v>
      </c>
      <c r="BP111" s="33"/>
      <c r="BQ111" s="35"/>
      <c r="BR111" s="33" t="s">
        <v>489</v>
      </c>
      <c r="BS111" s="33"/>
      <c r="BT111" s="33" t="s">
        <v>489</v>
      </c>
      <c r="BU111" s="33" t="s">
        <v>489</v>
      </c>
      <c r="BV111" s="33"/>
      <c r="BW111" s="33"/>
      <c r="BX111" s="33"/>
      <c r="BY111" s="33"/>
      <c r="BZ111" s="33"/>
      <c r="CA111" s="36"/>
      <c r="CB111" s="33"/>
      <c r="CC111" s="33"/>
      <c r="CD111" s="33"/>
      <c r="CE111" s="33"/>
      <c r="CF111" s="33"/>
      <c r="CG111" s="33"/>
      <c r="CH111" s="33"/>
      <c r="CI111" s="33"/>
      <c r="CJ111" s="33"/>
      <c r="CK111" s="35" t="s">
        <v>489</v>
      </c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5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 t="s">
        <v>489</v>
      </c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5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5"/>
      <c r="EX111" s="33" t="s">
        <v>489</v>
      </c>
      <c r="EY111" s="33" t="s">
        <v>489</v>
      </c>
      <c r="EZ111" s="33"/>
      <c r="FA111" s="35"/>
      <c r="FB111" s="33"/>
      <c r="FC111" s="33"/>
      <c r="FD111" s="33"/>
      <c r="FE111" s="33"/>
      <c r="FF111" s="33"/>
      <c r="FG111" s="33"/>
      <c r="FH111" s="33"/>
      <c r="FI111" s="35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5"/>
      <c r="FU111" s="33"/>
      <c r="FV111" s="33"/>
      <c r="FW111" s="33"/>
      <c r="FX111" s="33"/>
      <c r="FY111" s="33"/>
      <c r="FZ111" s="35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8"/>
    </row>
    <row r="112" spans="1:198" x14ac:dyDescent="0.2">
      <c r="A112" s="39" t="s">
        <v>600</v>
      </c>
      <c r="B112" s="33" t="str">
        <f t="shared" si="4"/>
        <v>-</v>
      </c>
      <c r="C112" s="33" t="s">
        <v>489</v>
      </c>
      <c r="D112" s="33"/>
      <c r="E112" s="33"/>
      <c r="F112" s="33" t="s">
        <v>492</v>
      </c>
      <c r="G112" s="35"/>
      <c r="H112" s="33" t="s">
        <v>489</v>
      </c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5"/>
      <c r="Z112" s="33" t="s">
        <v>489</v>
      </c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5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5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5"/>
      <c r="BR112" s="33"/>
      <c r="BS112" s="33"/>
      <c r="BT112" s="33"/>
      <c r="BU112" s="33"/>
      <c r="BV112" s="33"/>
      <c r="BW112" s="33"/>
      <c r="BX112" s="33"/>
      <c r="BY112" s="33"/>
      <c r="BZ112" s="33"/>
      <c r="CA112" s="36"/>
      <c r="CB112" s="33"/>
      <c r="CC112" s="33"/>
      <c r="CD112" s="33"/>
      <c r="CE112" s="33"/>
      <c r="CF112" s="33"/>
      <c r="CG112" s="33"/>
      <c r="CH112" s="33"/>
      <c r="CI112" s="33"/>
      <c r="CJ112" s="33"/>
      <c r="CK112" s="35" t="s">
        <v>489</v>
      </c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5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5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5"/>
      <c r="EX112" s="33"/>
      <c r="EY112" s="33"/>
      <c r="EZ112" s="33"/>
      <c r="FA112" s="35"/>
      <c r="FB112" s="33"/>
      <c r="FC112" s="33"/>
      <c r="FD112" s="33"/>
      <c r="FE112" s="33"/>
      <c r="FF112" s="33"/>
      <c r="FG112" s="33"/>
      <c r="FH112" s="33"/>
      <c r="FI112" s="35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5"/>
      <c r="FU112" s="33"/>
      <c r="FV112" s="33"/>
      <c r="FW112" s="33"/>
      <c r="FX112" s="33"/>
      <c r="FY112" s="33"/>
      <c r="FZ112" s="35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8"/>
    </row>
    <row r="113" spans="1:199" x14ac:dyDescent="0.2">
      <c r="A113" s="39" t="s">
        <v>601</v>
      </c>
      <c r="B113" s="33" t="str">
        <f t="shared" si="4"/>
        <v>-</v>
      </c>
      <c r="C113" s="33" t="s">
        <v>489</v>
      </c>
      <c r="D113" s="33"/>
      <c r="E113" s="33"/>
      <c r="F113" s="33" t="s">
        <v>492</v>
      </c>
      <c r="G113" s="35"/>
      <c r="H113" s="33" t="s">
        <v>489</v>
      </c>
      <c r="I113" s="33"/>
      <c r="J113" s="33"/>
      <c r="K113" s="33"/>
      <c r="L113" s="33"/>
      <c r="M113" s="33" t="s">
        <v>489</v>
      </c>
      <c r="N113" s="33"/>
      <c r="O113" s="33"/>
      <c r="P113" s="33"/>
      <c r="Q113" s="33" t="s">
        <v>489</v>
      </c>
      <c r="R113" s="33"/>
      <c r="S113" s="33"/>
      <c r="T113" s="33"/>
      <c r="U113" s="33"/>
      <c r="V113" s="33" t="s">
        <v>489</v>
      </c>
      <c r="W113" s="33"/>
      <c r="X113" s="33"/>
      <c r="Y113" s="35"/>
      <c r="Z113" s="33" t="s">
        <v>489</v>
      </c>
      <c r="AA113" s="33"/>
      <c r="AB113" s="33"/>
      <c r="AC113" s="33" t="s">
        <v>489</v>
      </c>
      <c r="AD113" s="33"/>
      <c r="AE113" s="33"/>
      <c r="AF113" s="33"/>
      <c r="AG113" s="33"/>
      <c r="AH113" s="33" t="s">
        <v>489</v>
      </c>
      <c r="AI113" s="33"/>
      <c r="AJ113" s="33" t="s">
        <v>489</v>
      </c>
      <c r="AK113" s="33"/>
      <c r="AL113" s="33"/>
      <c r="AM113" s="33"/>
      <c r="AN113" s="33"/>
      <c r="AO113" s="33"/>
      <c r="AP113" s="33"/>
      <c r="AQ113" s="33"/>
      <c r="AR113" s="33"/>
      <c r="AS113" s="33"/>
      <c r="AT113" s="35" t="s">
        <v>489</v>
      </c>
      <c r="AU113" s="33"/>
      <c r="AV113" s="33"/>
      <c r="AW113" s="33"/>
      <c r="AX113" s="33" t="s">
        <v>489</v>
      </c>
      <c r="AY113" s="33"/>
      <c r="AZ113" s="33" t="s">
        <v>489</v>
      </c>
      <c r="BA113" s="33"/>
      <c r="BB113" s="33"/>
      <c r="BC113" s="33"/>
      <c r="BD113" s="33"/>
      <c r="BE113" s="35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 t="s">
        <v>489</v>
      </c>
      <c r="BP113" s="33"/>
      <c r="BQ113" s="35"/>
      <c r="BR113" s="33" t="s">
        <v>489</v>
      </c>
      <c r="BS113" s="33" t="s">
        <v>489</v>
      </c>
      <c r="BT113" s="33" t="s">
        <v>489</v>
      </c>
      <c r="BU113" s="33" t="s">
        <v>489</v>
      </c>
      <c r="BV113" s="33"/>
      <c r="BW113" s="33"/>
      <c r="BX113" s="33" t="s">
        <v>489</v>
      </c>
      <c r="BY113" s="33" t="s">
        <v>489</v>
      </c>
      <c r="BZ113" s="33"/>
      <c r="CA113" s="36"/>
      <c r="CB113" s="33"/>
      <c r="CC113" s="33" t="s">
        <v>489</v>
      </c>
      <c r="CD113" s="33" t="s">
        <v>489</v>
      </c>
      <c r="CE113" s="33" t="s">
        <v>489</v>
      </c>
      <c r="CF113" s="33"/>
      <c r="CG113" s="33" t="s">
        <v>489</v>
      </c>
      <c r="CH113" s="33"/>
      <c r="CI113" s="33"/>
      <c r="CJ113" s="33"/>
      <c r="CK113" s="35" t="s">
        <v>489</v>
      </c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5"/>
      <c r="CX113" s="33" t="s">
        <v>489</v>
      </c>
      <c r="CY113" s="33"/>
      <c r="CZ113" s="33" t="s">
        <v>489</v>
      </c>
      <c r="DA113" s="33"/>
      <c r="DB113" s="33" t="s">
        <v>489</v>
      </c>
      <c r="DC113" s="33"/>
      <c r="DD113" s="33"/>
      <c r="DE113" s="33" t="s">
        <v>489</v>
      </c>
      <c r="DF113" s="33" t="s">
        <v>489</v>
      </c>
      <c r="DG113" s="33"/>
      <c r="DH113" s="33"/>
      <c r="DI113" s="33"/>
      <c r="DJ113" s="33"/>
      <c r="DK113" s="33" t="s">
        <v>489</v>
      </c>
      <c r="DL113" s="33"/>
      <c r="DM113" s="33" t="s">
        <v>489</v>
      </c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5"/>
      <c r="EM113" s="33" t="s">
        <v>489</v>
      </c>
      <c r="EN113" s="33" t="s">
        <v>489</v>
      </c>
      <c r="EO113" s="33"/>
      <c r="EP113" s="33"/>
      <c r="EQ113" s="33"/>
      <c r="ER113" s="33" t="s">
        <v>489</v>
      </c>
      <c r="ES113" s="33"/>
      <c r="ET113" s="33"/>
      <c r="EU113" s="33"/>
      <c r="EV113" s="33"/>
      <c r="EW113" s="35"/>
      <c r="EX113" s="33" t="s">
        <v>489</v>
      </c>
      <c r="EY113" s="33" t="s">
        <v>489</v>
      </c>
      <c r="EZ113" s="33"/>
      <c r="FA113" s="35"/>
      <c r="FB113" s="33"/>
      <c r="FC113" s="33"/>
      <c r="FD113" s="33"/>
      <c r="FE113" s="33"/>
      <c r="FF113" s="33"/>
      <c r="FG113" s="33"/>
      <c r="FH113" s="33"/>
      <c r="FI113" s="35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5"/>
      <c r="FU113" s="33" t="s">
        <v>489</v>
      </c>
      <c r="FV113" s="33"/>
      <c r="FW113" s="33"/>
      <c r="FX113" s="33"/>
      <c r="FY113" s="33"/>
      <c r="FZ113" s="35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8"/>
    </row>
    <row r="114" spans="1:199" x14ac:dyDescent="0.2">
      <c r="A114" s="39" t="s">
        <v>602</v>
      </c>
      <c r="B114" s="33" t="str">
        <f t="shared" si="4"/>
        <v>-</v>
      </c>
      <c r="C114" s="33" t="s">
        <v>489</v>
      </c>
      <c r="D114" s="33"/>
      <c r="E114" s="33"/>
      <c r="F114" s="33" t="s">
        <v>492</v>
      </c>
      <c r="G114" s="35"/>
      <c r="H114" s="33" t="s">
        <v>489</v>
      </c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5"/>
      <c r="Z114" s="33"/>
      <c r="AA114" s="33"/>
      <c r="AB114" s="33"/>
      <c r="AC114" s="33" t="s">
        <v>489</v>
      </c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5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5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5"/>
      <c r="BR114" s="33"/>
      <c r="BS114" s="33"/>
      <c r="BT114" s="33"/>
      <c r="BU114" s="33"/>
      <c r="BV114" s="33"/>
      <c r="BW114" s="33"/>
      <c r="BX114" s="33"/>
      <c r="BY114" s="33"/>
      <c r="BZ114" s="33"/>
      <c r="CA114" s="36"/>
      <c r="CB114" s="33"/>
      <c r="CC114" s="33"/>
      <c r="CD114" s="33"/>
      <c r="CE114" s="33"/>
      <c r="CF114" s="33"/>
      <c r="CG114" s="33"/>
      <c r="CH114" s="33"/>
      <c r="CI114" s="33"/>
      <c r="CJ114" s="33"/>
      <c r="CK114" s="35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5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5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5"/>
      <c r="EX114" s="33"/>
      <c r="EY114" s="33"/>
      <c r="EZ114" s="33"/>
      <c r="FA114" s="35"/>
      <c r="FB114" s="33"/>
      <c r="FC114" s="33"/>
      <c r="FD114" s="33"/>
      <c r="FE114" s="33"/>
      <c r="FF114" s="33"/>
      <c r="FG114" s="33"/>
      <c r="FH114" s="33"/>
      <c r="FI114" s="35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5"/>
      <c r="FU114" s="33"/>
      <c r="FV114" s="33"/>
      <c r="FW114" s="33"/>
      <c r="FX114" s="33"/>
      <c r="FY114" s="33"/>
      <c r="FZ114" s="35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8"/>
    </row>
    <row r="115" spans="1:199" x14ac:dyDescent="0.2">
      <c r="A115" s="39" t="s">
        <v>603</v>
      </c>
      <c r="B115" s="33" t="str">
        <f>IF(AND(ISTEXT("https://github.com/SmartcontractTest/MuIESC"),"https://github.com/SmartcontractTest/MuIESC"&lt;&gt;""), HYPERLINK("https://github.com/SmartcontractTest/MuIESC", "Link"),"-")</f>
        <v>Link</v>
      </c>
      <c r="C115" s="33"/>
      <c r="D115" s="33" t="s">
        <v>489</v>
      </c>
      <c r="E115" s="33" t="s">
        <v>489</v>
      </c>
      <c r="F115" s="33" t="s">
        <v>492</v>
      </c>
      <c r="G115" s="35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5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5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5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5"/>
      <c r="BR115" s="33"/>
      <c r="BS115" s="33"/>
      <c r="BT115" s="33"/>
      <c r="BU115" s="33"/>
      <c r="BV115" s="33"/>
      <c r="BW115" s="33"/>
      <c r="BX115" s="33"/>
      <c r="BY115" s="33"/>
      <c r="BZ115" s="33"/>
      <c r="CA115" s="36"/>
      <c r="CB115" s="33"/>
      <c r="CC115" s="33"/>
      <c r="CD115" s="33"/>
      <c r="CE115" s="33"/>
      <c r="CF115" s="33"/>
      <c r="CG115" s="33"/>
      <c r="CH115" s="33"/>
      <c r="CI115" s="33"/>
      <c r="CJ115" s="33"/>
      <c r="CK115" s="35" t="s">
        <v>489</v>
      </c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5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5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5"/>
      <c r="EX115" s="33"/>
      <c r="EY115" s="33"/>
      <c r="EZ115" s="33"/>
      <c r="FA115" s="35"/>
      <c r="FB115" s="33"/>
      <c r="FC115" s="33"/>
      <c r="FD115" s="33"/>
      <c r="FE115" s="33"/>
      <c r="FF115" s="33"/>
      <c r="FG115" s="33"/>
      <c r="FH115" s="33"/>
      <c r="FI115" s="35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5"/>
      <c r="FU115" s="33"/>
      <c r="FV115" s="33"/>
      <c r="FW115" s="33"/>
      <c r="FX115" s="33"/>
      <c r="FY115" s="33"/>
      <c r="FZ115" s="35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8"/>
    </row>
    <row r="116" spans="1:199" x14ac:dyDescent="0.2">
      <c r="A116" s="39" t="s">
        <v>604</v>
      </c>
      <c r="B116" s="33" t="str">
        <f>IF(AND(ISTEXT(""),""&lt;&gt;""), HYPERLINK("", "Link"),"-")</f>
        <v>-</v>
      </c>
      <c r="C116" s="33" t="s">
        <v>489</v>
      </c>
      <c r="D116" s="33"/>
      <c r="E116" s="33"/>
      <c r="F116" s="33" t="s">
        <v>492</v>
      </c>
      <c r="G116" s="35"/>
      <c r="H116" s="33" t="s">
        <v>489</v>
      </c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5"/>
      <c r="Z116" s="33" t="s">
        <v>489</v>
      </c>
      <c r="AA116" s="33"/>
      <c r="AB116" s="33"/>
      <c r="AC116" s="33" t="s">
        <v>489</v>
      </c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5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5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5"/>
      <c r="BR116" s="33"/>
      <c r="BS116" s="33"/>
      <c r="BT116" s="33"/>
      <c r="BU116" s="33"/>
      <c r="BV116" s="33"/>
      <c r="BW116" s="33"/>
      <c r="BX116" s="33"/>
      <c r="BY116" s="33"/>
      <c r="BZ116" s="33"/>
      <c r="CA116" s="36"/>
      <c r="CB116" s="33"/>
      <c r="CC116" s="33"/>
      <c r="CD116" s="33"/>
      <c r="CE116" s="33"/>
      <c r="CF116" s="33"/>
      <c r="CG116" s="33"/>
      <c r="CH116" s="33"/>
      <c r="CI116" s="33"/>
      <c r="CJ116" s="33"/>
      <c r="CK116" s="35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5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5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5"/>
      <c r="EX116" s="33"/>
      <c r="EY116" s="33"/>
      <c r="EZ116" s="33"/>
      <c r="FA116" s="35"/>
      <c r="FB116" s="33"/>
      <c r="FC116" s="33"/>
      <c r="FD116" s="33"/>
      <c r="FE116" s="33"/>
      <c r="FF116" s="33"/>
      <c r="FG116" s="33"/>
      <c r="FH116" s="33"/>
      <c r="FI116" s="35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5"/>
      <c r="FU116" s="33"/>
      <c r="FV116" s="33"/>
      <c r="FW116" s="33"/>
      <c r="FX116" s="33"/>
      <c r="FY116" s="33"/>
      <c r="FZ116" s="35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8"/>
    </row>
    <row r="117" spans="1:199" x14ac:dyDescent="0.2">
      <c r="A117" s="39" t="s">
        <v>605</v>
      </c>
      <c r="B117" s="33" t="str">
        <f>IF(AND(ISTEXT("https://github.com/gasgauge/gasgauge.github.io"),"https://github.com/gasgauge/gasgauge.github.io"&lt;&gt;""), HYPERLINK("https://github.com/gasgauge/gasgauge.github.io", "Link"),"-")</f>
        <v>Link</v>
      </c>
      <c r="C117" s="33" t="s">
        <v>489</v>
      </c>
      <c r="D117" s="33" t="s">
        <v>489</v>
      </c>
      <c r="E117" s="33" t="s">
        <v>489</v>
      </c>
      <c r="F117" s="33" t="s">
        <v>492</v>
      </c>
      <c r="G117" s="35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5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5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5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 t="s">
        <v>489</v>
      </c>
      <c r="BP117" s="33"/>
      <c r="BQ117" s="35"/>
      <c r="BR117" s="33"/>
      <c r="BS117" s="33"/>
      <c r="BT117" s="33"/>
      <c r="BU117" s="33"/>
      <c r="BV117" s="33"/>
      <c r="BW117" s="33"/>
      <c r="BX117" s="33"/>
      <c r="BY117" s="33"/>
      <c r="BZ117" s="33"/>
      <c r="CA117" s="36"/>
      <c r="CB117" s="33"/>
      <c r="CC117" s="33"/>
      <c r="CD117" s="33"/>
      <c r="CE117" s="33"/>
      <c r="CF117" s="33"/>
      <c r="CG117" s="33"/>
      <c r="CH117" s="33"/>
      <c r="CI117" s="33"/>
      <c r="CJ117" s="33"/>
      <c r="CK117" s="35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5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5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5"/>
      <c r="EX117" s="33"/>
      <c r="EY117" s="33"/>
      <c r="EZ117" s="33"/>
      <c r="FA117" s="35"/>
      <c r="FB117" s="33"/>
      <c r="FC117" s="33"/>
      <c r="FD117" s="33"/>
      <c r="FE117" s="33"/>
      <c r="FF117" s="33"/>
      <c r="FG117" s="33"/>
      <c r="FH117" s="33"/>
      <c r="FI117" s="35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5"/>
      <c r="FU117" s="33"/>
      <c r="FV117" s="33"/>
      <c r="FW117" s="33"/>
      <c r="FX117" s="33"/>
      <c r="FY117" s="33"/>
      <c r="FZ117" s="35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8"/>
    </row>
    <row r="118" spans="1:199" x14ac:dyDescent="0.2">
      <c r="A118" s="39" t="s">
        <v>606</v>
      </c>
      <c r="B118" s="33" t="str">
        <f>IF(AND(ISTEXT(""),""&lt;&gt;""), HYPERLINK("", "Link"),"-")</f>
        <v>-</v>
      </c>
      <c r="C118" s="33" t="s">
        <v>489</v>
      </c>
      <c r="D118" s="33"/>
      <c r="E118" s="33"/>
      <c r="F118" s="33" t="s">
        <v>492</v>
      </c>
      <c r="G118" s="35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 t="s">
        <v>489</v>
      </c>
      <c r="S118" s="33"/>
      <c r="T118" s="33"/>
      <c r="U118" s="33"/>
      <c r="V118" s="33"/>
      <c r="W118" s="33"/>
      <c r="X118" s="33"/>
      <c r="Y118" s="35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5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5"/>
      <c r="BF118" s="33"/>
      <c r="BG118" s="33"/>
      <c r="BH118" s="33"/>
      <c r="BI118" s="33" t="s">
        <v>489</v>
      </c>
      <c r="BJ118" s="33"/>
      <c r="BK118" s="33"/>
      <c r="BL118" s="33"/>
      <c r="BM118" s="33"/>
      <c r="BN118" s="33"/>
      <c r="BO118" s="33"/>
      <c r="BP118" s="33"/>
      <c r="BQ118" s="35"/>
      <c r="BR118" s="33"/>
      <c r="BS118" s="33"/>
      <c r="BT118" s="33"/>
      <c r="BU118" s="33"/>
      <c r="BV118" s="33"/>
      <c r="BW118" s="33"/>
      <c r="BX118" s="33"/>
      <c r="BY118" s="33"/>
      <c r="BZ118" s="33"/>
      <c r="CA118" s="36"/>
      <c r="CB118" s="33"/>
      <c r="CC118" s="33"/>
      <c r="CD118" s="33"/>
      <c r="CE118" s="33"/>
      <c r="CF118" s="33"/>
      <c r="CG118" s="33"/>
      <c r="CH118" s="33"/>
      <c r="CI118" s="33"/>
      <c r="CJ118" s="33"/>
      <c r="CK118" s="35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5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 t="s">
        <v>489</v>
      </c>
      <c r="EJ118" s="33"/>
      <c r="EK118" s="33"/>
      <c r="EL118" s="35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5"/>
      <c r="EX118" s="33"/>
      <c r="EY118" s="33"/>
      <c r="EZ118" s="33"/>
      <c r="FA118" s="35"/>
      <c r="FB118" s="33"/>
      <c r="FC118" s="33"/>
      <c r="FD118" s="33"/>
      <c r="FE118" s="33"/>
      <c r="FF118" s="33"/>
      <c r="FG118" s="33"/>
      <c r="FH118" s="33"/>
      <c r="FI118" s="35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5"/>
      <c r="FU118" s="33"/>
      <c r="FV118" s="33"/>
      <c r="FW118" s="33"/>
      <c r="FX118" s="33"/>
      <c r="FY118" s="33"/>
      <c r="FZ118" s="35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8"/>
    </row>
    <row r="119" spans="1:199" x14ac:dyDescent="0.2">
      <c r="A119" s="39" t="s">
        <v>607</v>
      </c>
      <c r="B119" s="33" t="str">
        <f>IF(AND(ISTEXT(""),""&lt;&gt;""), HYPERLINK("", "Link"),"-")</f>
        <v>-</v>
      </c>
      <c r="C119" s="33" t="s">
        <v>489</v>
      </c>
      <c r="D119" s="33"/>
      <c r="E119" s="33"/>
      <c r="F119" s="33" t="s">
        <v>492</v>
      </c>
      <c r="G119" s="35"/>
      <c r="H119" s="33" t="s">
        <v>489</v>
      </c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5"/>
      <c r="Z119" s="33" t="s">
        <v>489</v>
      </c>
      <c r="AA119" s="33"/>
      <c r="AB119" s="33"/>
      <c r="AC119" s="33" t="s">
        <v>489</v>
      </c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5" t="s">
        <v>489</v>
      </c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5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5"/>
      <c r="BR119" s="33"/>
      <c r="BS119" s="33"/>
      <c r="BT119" s="33"/>
      <c r="BU119" s="33"/>
      <c r="BV119" s="33"/>
      <c r="BW119" s="33"/>
      <c r="BX119" s="33"/>
      <c r="BY119" s="33"/>
      <c r="BZ119" s="33"/>
      <c r="CA119" s="36"/>
      <c r="CB119" s="33"/>
      <c r="CC119" s="33"/>
      <c r="CD119" s="33"/>
      <c r="CE119" s="33"/>
      <c r="CF119" s="33"/>
      <c r="CG119" s="33"/>
      <c r="CH119" s="33"/>
      <c r="CI119" s="33"/>
      <c r="CJ119" s="33"/>
      <c r="CK119" s="35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5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5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5"/>
      <c r="EX119" s="33"/>
      <c r="EY119" s="33"/>
      <c r="EZ119" s="33"/>
      <c r="FA119" s="35"/>
      <c r="FB119" s="33"/>
      <c r="FC119" s="33"/>
      <c r="FD119" s="33"/>
      <c r="FE119" s="33"/>
      <c r="FF119" s="33"/>
      <c r="FG119" s="33"/>
      <c r="FH119" s="33"/>
      <c r="FI119" s="35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5"/>
      <c r="FU119" s="33"/>
      <c r="FV119" s="33"/>
      <c r="FW119" s="33"/>
      <c r="FX119" s="33"/>
      <c r="FY119" s="33"/>
      <c r="FZ119" s="35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8"/>
    </row>
    <row r="120" spans="1:199" x14ac:dyDescent="0.2">
      <c r="A120" s="39" t="s">
        <v>608</v>
      </c>
      <c r="B120" s="33" t="str">
        <f>IF(AND(ISTEXT(""),""&lt;&gt;""), HYPERLINK("", "Link"),"-")</f>
        <v>-</v>
      </c>
      <c r="C120" s="33" t="s">
        <v>489</v>
      </c>
      <c r="D120" s="33"/>
      <c r="E120" s="33"/>
      <c r="F120" s="33" t="s">
        <v>492</v>
      </c>
      <c r="G120" s="35"/>
      <c r="H120" s="33" t="s">
        <v>489</v>
      </c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5"/>
      <c r="Z120" s="33" t="s">
        <v>489</v>
      </c>
      <c r="AA120" s="33"/>
      <c r="AB120" s="33"/>
      <c r="AC120" s="33" t="s">
        <v>489</v>
      </c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5" t="s">
        <v>489</v>
      </c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5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5"/>
      <c r="BR120" s="33"/>
      <c r="BS120" s="33"/>
      <c r="BT120" s="33"/>
      <c r="BU120" s="33"/>
      <c r="BV120" s="33"/>
      <c r="BW120" s="33"/>
      <c r="BX120" s="33"/>
      <c r="BY120" s="33"/>
      <c r="BZ120" s="33"/>
      <c r="CA120" s="36"/>
      <c r="CB120" s="33"/>
      <c r="CC120" s="33"/>
      <c r="CD120" s="33"/>
      <c r="CE120" s="33"/>
      <c r="CF120" s="33"/>
      <c r="CG120" s="33"/>
      <c r="CH120" s="33"/>
      <c r="CI120" s="33"/>
      <c r="CJ120" s="33"/>
      <c r="CK120" s="35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5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5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5"/>
      <c r="EX120" s="33"/>
      <c r="EY120" s="33"/>
      <c r="EZ120" s="33"/>
      <c r="FA120" s="35"/>
      <c r="FB120" s="33"/>
      <c r="FC120" s="33"/>
      <c r="FD120" s="33"/>
      <c r="FE120" s="33"/>
      <c r="FF120" s="33"/>
      <c r="FG120" s="33"/>
      <c r="FH120" s="33"/>
      <c r="FI120" s="35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5"/>
      <c r="FU120" s="33"/>
      <c r="FV120" s="33"/>
      <c r="FW120" s="33"/>
      <c r="FX120" s="33"/>
      <c r="FY120" s="33"/>
      <c r="FZ120" s="35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8"/>
    </row>
    <row r="121" spans="1:199" x14ac:dyDescent="0.2">
      <c r="A121" s="39" t="s">
        <v>609</v>
      </c>
      <c r="B121" s="33" t="str">
        <f>IF(AND(ISTEXT("https://github.com/SmartcontractTest/ConFuzzius-BI/tree/main"),"https://github.com/SmartcontractTest/ConFuzzius-BI/tree/main"&lt;&gt;""), HYPERLINK("https://github.com/SmartcontractTest/ConFuzzius-BI/tree/main", "Link"),"-")</f>
        <v>Link</v>
      </c>
      <c r="C121" s="33" t="s">
        <v>489</v>
      </c>
      <c r="D121" s="33" t="s">
        <v>489</v>
      </c>
      <c r="E121" s="33" t="s">
        <v>489</v>
      </c>
      <c r="F121" s="33" t="s">
        <v>492</v>
      </c>
      <c r="G121" s="35"/>
      <c r="H121" s="33" t="s">
        <v>489</v>
      </c>
      <c r="I121" s="33"/>
      <c r="J121" s="33"/>
      <c r="K121" s="33"/>
      <c r="L121" s="33"/>
      <c r="M121" s="33"/>
      <c r="N121" s="33"/>
      <c r="O121" s="33"/>
      <c r="P121" s="33"/>
      <c r="Q121" s="33" t="s">
        <v>489</v>
      </c>
      <c r="R121" s="33"/>
      <c r="S121" s="33"/>
      <c r="T121" s="33"/>
      <c r="U121" s="33"/>
      <c r="V121" s="33"/>
      <c r="W121" s="33" t="s">
        <v>489</v>
      </c>
      <c r="X121" s="33"/>
      <c r="Y121" s="35" t="s">
        <v>489</v>
      </c>
      <c r="Z121" s="33"/>
      <c r="AA121" s="33"/>
      <c r="AB121" s="33"/>
      <c r="AC121" s="33" t="s">
        <v>489</v>
      </c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5" t="s">
        <v>489</v>
      </c>
      <c r="AU121" s="33"/>
      <c r="AV121" s="33"/>
      <c r="AW121" s="33"/>
      <c r="AX121" s="33"/>
      <c r="AY121" s="33"/>
      <c r="AZ121" s="33" t="s">
        <v>489</v>
      </c>
      <c r="BA121" s="33"/>
      <c r="BB121" s="33"/>
      <c r="BC121" s="33"/>
      <c r="BD121" s="33"/>
      <c r="BE121" s="35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5"/>
      <c r="BR121" s="33"/>
      <c r="BS121" s="33"/>
      <c r="BT121" s="33" t="s">
        <v>489</v>
      </c>
      <c r="BU121" s="33"/>
      <c r="BV121" s="33"/>
      <c r="BW121" s="33"/>
      <c r="BX121" s="33"/>
      <c r="BY121" s="33"/>
      <c r="BZ121" s="33"/>
      <c r="CA121" s="36"/>
      <c r="CB121" s="33"/>
      <c r="CC121" s="33"/>
      <c r="CD121" s="33"/>
      <c r="CE121" s="33"/>
      <c r="CF121" s="33"/>
      <c r="CG121" s="33"/>
      <c r="CH121" s="33"/>
      <c r="CI121" s="33"/>
      <c r="CJ121" s="33"/>
      <c r="CK121" s="35" t="s">
        <v>489</v>
      </c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5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5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5"/>
      <c r="EX121" s="33"/>
      <c r="EY121" s="33"/>
      <c r="EZ121" s="33"/>
      <c r="FA121" s="35"/>
      <c r="FB121" s="33"/>
      <c r="FC121" s="33"/>
      <c r="FD121" s="33"/>
      <c r="FE121" s="33"/>
      <c r="FF121" s="33"/>
      <c r="FG121" s="33"/>
      <c r="FH121" s="33"/>
      <c r="FI121" s="35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5"/>
      <c r="FU121" s="33"/>
      <c r="FV121" s="33"/>
      <c r="FW121" s="33"/>
      <c r="FX121" s="33"/>
      <c r="FY121" s="33"/>
      <c r="FZ121" s="35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8"/>
    </row>
    <row r="122" spans="1:199" x14ac:dyDescent="0.2">
      <c r="A122" s="41" t="s">
        <v>610</v>
      </c>
      <c r="B122" s="33" t="str">
        <f>IF(AND(ISTEXT("https://github.com/christoftorres/Horus"),"https://github.com/christoftorres/Horus"&lt;&gt;""), HYPERLINK("https://github.com/christoftorres/Horus", "Link"),"-")</f>
        <v>Link</v>
      </c>
      <c r="C122" s="33"/>
      <c r="D122" s="33" t="s">
        <v>489</v>
      </c>
      <c r="E122" s="33" t="s">
        <v>489</v>
      </c>
      <c r="F122" s="33" t="s">
        <v>490</v>
      </c>
      <c r="G122" s="35"/>
      <c r="H122" s="33" t="s">
        <v>489</v>
      </c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5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5" t="s">
        <v>489</v>
      </c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5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5"/>
      <c r="BR122" s="33"/>
      <c r="BS122" s="33"/>
      <c r="BT122" s="33"/>
      <c r="BU122" s="33"/>
      <c r="BV122" s="33"/>
      <c r="BW122" s="33"/>
      <c r="BX122" s="33"/>
      <c r="BY122" s="33"/>
      <c r="BZ122" s="33"/>
      <c r="CA122" s="36"/>
      <c r="CB122" s="33"/>
      <c r="CC122" s="33"/>
      <c r="CD122" s="33"/>
      <c r="CE122" s="33"/>
      <c r="CF122" s="33"/>
      <c r="CG122" s="33"/>
      <c r="CH122" s="33"/>
      <c r="CI122" s="33"/>
      <c r="CJ122" s="33"/>
      <c r="CK122" s="35" t="s">
        <v>489</v>
      </c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5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5" t="s">
        <v>489</v>
      </c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5"/>
      <c r="EX122" s="33"/>
      <c r="EY122" s="33"/>
      <c r="EZ122" s="33"/>
      <c r="FA122" s="35"/>
      <c r="FB122" s="33"/>
      <c r="FC122" s="33"/>
      <c r="FD122" s="33"/>
      <c r="FE122" s="33"/>
      <c r="FF122" s="33"/>
      <c r="FG122" s="33"/>
      <c r="FH122" s="33"/>
      <c r="FI122" s="35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5"/>
      <c r="FU122" s="33"/>
      <c r="FV122" s="33"/>
      <c r="FW122" s="33"/>
      <c r="FX122" s="33"/>
      <c r="FY122" s="33"/>
      <c r="FZ122" s="35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8"/>
    </row>
    <row r="123" spans="1:199" x14ac:dyDescent="0.2">
      <c r="A123" s="42" t="s">
        <v>611</v>
      </c>
      <c r="B123" s="33" t="str">
        <f>IF(AND(ISTEXT(""),""&lt;&gt;""), HYPERLINK("", "Link"),"-")</f>
        <v>-</v>
      </c>
      <c r="C123" s="33" t="s">
        <v>489</v>
      </c>
      <c r="D123" s="33"/>
      <c r="E123" s="33"/>
      <c r="F123" s="33" t="s">
        <v>492</v>
      </c>
      <c r="G123" s="35"/>
      <c r="H123" s="33" t="s">
        <v>489</v>
      </c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5"/>
      <c r="Z123" s="33" t="s">
        <v>489</v>
      </c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5" t="s">
        <v>489</v>
      </c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5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5"/>
      <c r="BR123" s="33"/>
      <c r="BS123" s="33"/>
      <c r="BT123" s="33"/>
      <c r="BU123" s="33"/>
      <c r="BV123" s="33"/>
      <c r="BW123" s="33"/>
      <c r="BX123" s="33"/>
      <c r="BY123" s="33"/>
      <c r="BZ123" s="33"/>
      <c r="CA123" s="36"/>
      <c r="CB123" s="33"/>
      <c r="CC123" s="33"/>
      <c r="CD123" s="33"/>
      <c r="CE123" s="33"/>
      <c r="CF123" s="33"/>
      <c r="CG123" s="33"/>
      <c r="CH123" s="33"/>
      <c r="CI123" s="33"/>
      <c r="CJ123" s="33"/>
      <c r="CK123" s="35" t="s">
        <v>489</v>
      </c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5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5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5"/>
      <c r="EX123" s="33"/>
      <c r="EY123" s="33"/>
      <c r="EZ123" s="33"/>
      <c r="FA123" s="35"/>
      <c r="FB123" s="33"/>
      <c r="FC123" s="33"/>
      <c r="FD123" s="33"/>
      <c r="FE123" s="33"/>
      <c r="FF123" s="33"/>
      <c r="FG123" s="33"/>
      <c r="FH123" s="33"/>
      <c r="FI123" s="35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5"/>
      <c r="FU123" s="33"/>
      <c r="FV123" s="33"/>
      <c r="FW123" s="33"/>
      <c r="FX123" s="33"/>
      <c r="FY123" s="33"/>
      <c r="FZ123" s="35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8"/>
    </row>
    <row r="124" spans="1:199" x14ac:dyDescent="0.2">
      <c r="A124" s="41" t="s">
        <v>612</v>
      </c>
      <c r="B124" s="33" t="str">
        <f>IF(AND(ISTEXT("https://github.com/LaoSuanNaii/DL4SC"),"https://github.com/LaoSuanNaii/DL4SC"&lt;&gt;""), HYPERLINK("https://github.com/LaoSuanNaii/DL4SC", "Link"),"-")</f>
        <v>Link</v>
      </c>
      <c r="C124" s="33" t="s">
        <v>489</v>
      </c>
      <c r="D124" s="33"/>
      <c r="E124" s="33" t="s">
        <v>489</v>
      </c>
      <c r="F124" s="33" t="s">
        <v>490</v>
      </c>
      <c r="G124" s="35"/>
      <c r="H124" s="33" t="s">
        <v>489</v>
      </c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5"/>
      <c r="Z124" s="33" t="s">
        <v>489</v>
      </c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5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5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5"/>
      <c r="BR124" s="33"/>
      <c r="BS124" s="33"/>
      <c r="BT124" s="33"/>
      <c r="BU124" s="33"/>
      <c r="BV124" s="33"/>
      <c r="BW124" s="33"/>
      <c r="BX124" s="33"/>
      <c r="BY124" s="33"/>
      <c r="BZ124" s="33"/>
      <c r="CA124" s="36"/>
      <c r="CB124" s="33"/>
      <c r="CC124" s="33"/>
      <c r="CD124" s="33"/>
      <c r="CE124" s="33"/>
      <c r="CF124" s="33"/>
      <c r="CG124" s="33"/>
      <c r="CH124" s="33"/>
      <c r="CI124" s="33"/>
      <c r="CJ124" s="33"/>
      <c r="CK124" s="35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5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5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5"/>
      <c r="EX124" s="33"/>
      <c r="EY124" s="33"/>
      <c r="EZ124" s="33"/>
      <c r="FA124" s="35"/>
      <c r="FB124" s="33"/>
      <c r="FC124" s="33"/>
      <c r="FD124" s="33"/>
      <c r="FE124" s="33"/>
      <c r="FF124" s="33"/>
      <c r="FG124" s="33"/>
      <c r="FH124" s="33"/>
      <c r="FI124" s="35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5"/>
      <c r="FU124" s="33"/>
      <c r="FV124" s="33"/>
      <c r="FW124" s="33"/>
      <c r="FX124" s="33"/>
      <c r="FY124" s="33"/>
      <c r="FZ124" s="35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8"/>
    </row>
    <row r="125" spans="1:199" x14ac:dyDescent="0.2">
      <c r="A125" s="42" t="s">
        <v>613</v>
      </c>
      <c r="B125" s="33" t="str">
        <f>IF(AND(ISTEXT(""),""&lt;&gt;""), HYPERLINK("", "Link"),"-")</f>
        <v>-</v>
      </c>
      <c r="C125" s="33" t="s">
        <v>489</v>
      </c>
      <c r="D125" s="33"/>
      <c r="E125" s="33"/>
      <c r="F125" s="33" t="s">
        <v>492</v>
      </c>
      <c r="G125" s="35"/>
      <c r="H125" s="33" t="s">
        <v>489</v>
      </c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5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5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5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5"/>
      <c r="BR125" s="33"/>
      <c r="BS125" s="33"/>
      <c r="BT125" s="33"/>
      <c r="BU125" s="33"/>
      <c r="BV125" s="33"/>
      <c r="BW125" s="33"/>
      <c r="BX125" s="33"/>
      <c r="BY125" s="33"/>
      <c r="BZ125" s="33"/>
      <c r="CA125" s="36"/>
      <c r="CB125" s="33"/>
      <c r="CC125" s="33"/>
      <c r="CD125" s="33"/>
      <c r="CE125" s="33"/>
      <c r="CF125" s="33"/>
      <c r="CG125" s="33"/>
      <c r="CH125" s="33"/>
      <c r="CI125" s="33"/>
      <c r="CJ125" s="33"/>
      <c r="CK125" s="35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5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5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5"/>
      <c r="EX125" s="33"/>
      <c r="EY125" s="33"/>
      <c r="EZ125" s="33"/>
      <c r="FA125" s="35"/>
      <c r="FB125" s="33"/>
      <c r="FC125" s="33"/>
      <c r="FD125" s="33"/>
      <c r="FE125" s="33"/>
      <c r="FF125" s="33"/>
      <c r="FG125" s="33"/>
      <c r="FH125" s="33"/>
      <c r="FI125" s="35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5"/>
      <c r="FU125" s="33"/>
      <c r="FV125" s="33"/>
      <c r="FW125" s="33"/>
      <c r="FX125" s="33"/>
      <c r="FY125" s="33"/>
      <c r="FZ125" s="35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8"/>
    </row>
    <row r="126" spans="1:199" x14ac:dyDescent="0.2">
      <c r="A126" s="43" t="s">
        <v>614</v>
      </c>
      <c r="B126" s="33" t="str">
        <f>IF(AND(ISTEXT("https://github.com/chenpp1881/Clear"),"https://github.com/chenpp1881/Clear"&lt;&gt;""), HYPERLINK("https://github.com/chenpp1881/Clear", "Link"),"-")</f>
        <v>Link</v>
      </c>
      <c r="C126" s="33" t="s">
        <v>489</v>
      </c>
      <c r="D126" s="33"/>
      <c r="E126" s="33" t="s">
        <v>489</v>
      </c>
      <c r="F126" s="33" t="s">
        <v>492</v>
      </c>
      <c r="G126" s="35"/>
      <c r="H126" s="33" t="s">
        <v>489</v>
      </c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5"/>
      <c r="Z126" s="33" t="s">
        <v>489</v>
      </c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5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5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5"/>
      <c r="BR126" s="33"/>
      <c r="BS126" s="33"/>
      <c r="BT126" s="33"/>
      <c r="BU126" s="33"/>
      <c r="BV126" s="33"/>
      <c r="BW126" s="33"/>
      <c r="BX126" s="33"/>
      <c r="BY126" s="33"/>
      <c r="BZ126" s="33"/>
      <c r="CA126" s="36"/>
      <c r="CB126" s="33"/>
      <c r="CC126" s="33"/>
      <c r="CD126" s="33"/>
      <c r="CE126" s="33"/>
      <c r="CF126" s="33"/>
      <c r="CG126" s="33"/>
      <c r="CH126" s="33"/>
      <c r="CI126" s="33"/>
      <c r="CJ126" s="33"/>
      <c r="CK126" s="35" t="s">
        <v>489</v>
      </c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5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5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5"/>
      <c r="EX126" s="33"/>
      <c r="EY126" s="33"/>
      <c r="EZ126" s="33"/>
      <c r="FA126" s="35"/>
      <c r="FB126" s="33"/>
      <c r="FC126" s="33"/>
      <c r="FD126" s="33"/>
      <c r="FE126" s="33"/>
      <c r="FF126" s="33"/>
      <c r="FG126" s="33"/>
      <c r="FH126" s="33"/>
      <c r="FI126" s="35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5"/>
      <c r="FU126" s="33"/>
      <c r="FV126" s="33"/>
      <c r="FW126" s="33"/>
      <c r="FX126" s="33"/>
      <c r="FY126" s="33"/>
      <c r="FZ126" s="35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8"/>
    </row>
    <row r="127" spans="1:199" x14ac:dyDescent="0.2">
      <c r="A127" s="44" t="s">
        <v>615</v>
      </c>
      <c r="B127" s="33" t="str">
        <f>IF(AND(ISTEXT(""),""&lt;&gt;""), HYPERLINK("", "Link"),"-")</f>
        <v>-</v>
      </c>
      <c r="C127" s="33" t="s">
        <v>489</v>
      </c>
      <c r="D127" s="33"/>
      <c r="E127" s="33"/>
      <c r="F127" s="33" t="s">
        <v>492</v>
      </c>
      <c r="G127" s="35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5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5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5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5"/>
      <c r="BR127" s="33"/>
      <c r="BS127" s="33"/>
      <c r="BT127" s="33"/>
      <c r="BU127" s="33"/>
      <c r="BV127" s="33"/>
      <c r="BW127" s="33"/>
      <c r="BX127" s="33"/>
      <c r="BY127" s="33"/>
      <c r="BZ127" s="33"/>
      <c r="CA127" s="36"/>
      <c r="CB127" s="33"/>
      <c r="CC127" s="33"/>
      <c r="CD127" s="33"/>
      <c r="CE127" s="33"/>
      <c r="CF127" s="33"/>
      <c r="CG127" s="33"/>
      <c r="CH127" s="33"/>
      <c r="CI127" s="33"/>
      <c r="CJ127" s="33"/>
      <c r="CK127" s="35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5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5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5"/>
      <c r="EX127" s="33"/>
      <c r="EY127" s="33"/>
      <c r="EZ127" s="33"/>
      <c r="FA127" s="35"/>
      <c r="FB127" s="33"/>
      <c r="FC127" s="33"/>
      <c r="FD127" s="33"/>
      <c r="FE127" s="33"/>
      <c r="FF127" s="33"/>
      <c r="FG127" s="33"/>
      <c r="FH127" s="33"/>
      <c r="FI127" s="35" t="s">
        <v>489</v>
      </c>
      <c r="FJ127" s="33"/>
      <c r="FK127" s="33"/>
      <c r="FL127" s="33" t="s">
        <v>489</v>
      </c>
      <c r="FM127" s="33" t="s">
        <v>489</v>
      </c>
      <c r="FN127" s="33" t="s">
        <v>489</v>
      </c>
      <c r="FO127" s="33" t="s">
        <v>489</v>
      </c>
      <c r="FP127" s="33" t="s">
        <v>489</v>
      </c>
      <c r="FQ127" s="33"/>
      <c r="FR127" s="33"/>
      <c r="FS127" s="33"/>
      <c r="FT127" s="35"/>
      <c r="FU127" s="33"/>
      <c r="FV127" s="33"/>
      <c r="FW127" s="33"/>
      <c r="FX127" s="33"/>
      <c r="FY127" s="33"/>
      <c r="FZ127" s="35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8"/>
      <c r="GQ127" s="45"/>
    </row>
    <row r="128" spans="1:199" x14ac:dyDescent="0.2">
      <c r="A128" s="44" t="s">
        <v>616</v>
      </c>
      <c r="B128" s="33" t="str">
        <f>IF(AND(ISTEXT("https://figshare.com/articles/software/scvhunter/24566893/1?file=43154218"),"https://figshare.com/articles/software/scvhunter/24566893/1?file=43154218"&lt;&gt;""), HYPERLINK("https://figshare.com/articles/software/scvhunter/24566893/1?file=43154218", "Link"),"-")</f>
        <v>Link</v>
      </c>
      <c r="C128" s="33" t="s">
        <v>489</v>
      </c>
      <c r="D128" s="33"/>
      <c r="E128" s="33" t="s">
        <v>489</v>
      </c>
      <c r="F128" s="33" t="s">
        <v>492</v>
      </c>
      <c r="G128" s="35"/>
      <c r="H128" s="33" t="s">
        <v>489</v>
      </c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5" t="s">
        <v>489</v>
      </c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5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5" t="s">
        <v>489</v>
      </c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5"/>
      <c r="BR128" s="33" t="s">
        <v>489</v>
      </c>
      <c r="BS128" s="33"/>
      <c r="BT128" s="33"/>
      <c r="BU128" s="33"/>
      <c r="BV128" s="33"/>
      <c r="BW128" s="33"/>
      <c r="BX128" s="33"/>
      <c r="BY128" s="33"/>
      <c r="BZ128" s="33"/>
      <c r="CA128" s="36"/>
      <c r="CB128" s="33"/>
      <c r="CC128" s="33"/>
      <c r="CD128" s="33"/>
      <c r="CE128" s="33"/>
      <c r="CF128" s="33"/>
      <c r="CG128" s="33"/>
      <c r="CH128" s="33"/>
      <c r="CI128" s="33"/>
      <c r="CJ128" s="33"/>
      <c r="CK128" s="35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5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5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5"/>
      <c r="EX128" s="33"/>
      <c r="EY128" s="33"/>
      <c r="EZ128" s="33"/>
      <c r="FA128" s="35"/>
      <c r="FB128" s="33"/>
      <c r="FC128" s="33"/>
      <c r="FD128" s="33"/>
      <c r="FE128" s="33"/>
      <c r="FF128" s="33"/>
      <c r="FG128" s="33"/>
      <c r="FH128" s="33"/>
      <c r="FI128" s="35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5"/>
      <c r="FU128" s="33"/>
      <c r="FV128" s="33"/>
      <c r="FW128" s="33"/>
      <c r="FX128" s="33"/>
      <c r="FY128" s="33"/>
      <c r="FZ128" s="35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8"/>
    </row>
    <row r="129" spans="1:198" x14ac:dyDescent="0.2">
      <c r="A129" s="44" t="s">
        <v>617</v>
      </c>
      <c r="B129" s="33" t="str">
        <f>IF(AND(ISTEXT("https://github.com/shuo-young/BlockWatchdog"),"https://github.com/shuo-young/BlockWatchdog"&lt;&gt;""), HYPERLINK("https://github.com/shuo-young/BlockWatchdog", "Link"),"-")</f>
        <v>Link</v>
      </c>
      <c r="C129" s="33"/>
      <c r="D129" s="33"/>
      <c r="E129" s="33" t="s">
        <v>489</v>
      </c>
      <c r="F129" s="33" t="s">
        <v>492</v>
      </c>
      <c r="G129" s="35"/>
      <c r="H129" s="33" t="s">
        <v>489</v>
      </c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5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5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5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5"/>
      <c r="BR129" s="33"/>
      <c r="BS129" s="33"/>
      <c r="BT129" s="33"/>
      <c r="BU129" s="33"/>
      <c r="BV129" s="33"/>
      <c r="BW129" s="33"/>
      <c r="BX129" s="33"/>
      <c r="BY129" s="33"/>
      <c r="BZ129" s="33"/>
      <c r="CA129" s="36"/>
      <c r="CB129" s="33"/>
      <c r="CC129" s="33"/>
      <c r="CD129" s="33"/>
      <c r="CE129" s="33"/>
      <c r="CF129" s="33"/>
      <c r="CG129" s="33"/>
      <c r="CH129" s="33"/>
      <c r="CI129" s="33"/>
      <c r="CJ129" s="33"/>
      <c r="CK129" s="35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5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5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5"/>
      <c r="EX129" s="33"/>
      <c r="EY129" s="33"/>
      <c r="EZ129" s="33"/>
      <c r="FA129" s="35"/>
      <c r="FB129" s="33"/>
      <c r="FC129" s="33"/>
      <c r="FD129" s="33"/>
      <c r="FE129" s="33"/>
      <c r="FF129" s="33"/>
      <c r="FG129" s="33"/>
      <c r="FH129" s="33"/>
      <c r="FI129" s="35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5"/>
      <c r="FU129" s="33"/>
      <c r="FV129" s="33"/>
      <c r="FW129" s="33"/>
      <c r="FX129" s="33"/>
      <c r="FY129" s="33"/>
      <c r="FZ129" s="35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8"/>
    </row>
    <row r="130" spans="1:198" x14ac:dyDescent="0.2">
      <c r="A130" s="44" t="s">
        <v>618</v>
      </c>
      <c r="B130" s="33" t="str">
        <f>IF(AND(ISTEXT("http://figshare.com/s/6143dfd54a3d3eadde31"),"http://figshare.com/s/6143dfd54a3d3eadde31"&lt;&gt;""), HYPERLINK("http://figshare.com/s/6143dfd54a3d3eadde31", "Link"),"-")</f>
        <v>Link</v>
      </c>
      <c r="C130" s="33" t="s">
        <v>489</v>
      </c>
      <c r="D130" s="33"/>
      <c r="E130" s="33" t="s">
        <v>489</v>
      </c>
      <c r="F130" s="33" t="s">
        <v>492</v>
      </c>
      <c r="G130" s="35"/>
      <c r="H130" s="33" t="s">
        <v>489</v>
      </c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5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5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5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5"/>
      <c r="BR130" s="33"/>
      <c r="BS130" s="33"/>
      <c r="BT130" s="33"/>
      <c r="BU130" s="33"/>
      <c r="BV130" s="33"/>
      <c r="BW130" s="33"/>
      <c r="BX130" s="33"/>
      <c r="BY130" s="33"/>
      <c r="BZ130" s="33"/>
      <c r="CA130" s="36"/>
      <c r="CB130" s="33"/>
      <c r="CC130" s="33"/>
      <c r="CD130" s="33"/>
      <c r="CE130" s="33"/>
      <c r="CF130" s="33"/>
      <c r="CG130" s="33"/>
      <c r="CH130" s="33"/>
      <c r="CI130" s="33"/>
      <c r="CJ130" s="33"/>
      <c r="CK130" s="35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5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5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5"/>
      <c r="EX130" s="33"/>
      <c r="EY130" s="33"/>
      <c r="EZ130" s="33"/>
      <c r="FA130" s="35"/>
      <c r="FB130" s="33"/>
      <c r="FC130" s="33"/>
      <c r="FD130" s="33"/>
      <c r="FE130" s="33"/>
      <c r="FF130" s="33"/>
      <c r="FG130" s="33"/>
      <c r="FH130" s="33"/>
      <c r="FI130" s="35" t="s">
        <v>489</v>
      </c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5"/>
      <c r="FU130" s="33"/>
      <c r="FV130" s="33"/>
      <c r="FW130" s="33"/>
      <c r="FX130" s="33"/>
      <c r="FY130" s="33"/>
      <c r="FZ130" s="35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8"/>
    </row>
    <row r="131" spans="1:198" x14ac:dyDescent="0.2">
      <c r="A131" s="46" t="s">
        <v>619</v>
      </c>
      <c r="B131" s="33" t="str">
        <f>IF(AND(ISTEXT("https://github.com/jeffchen006/OpenTracer"),"https://github.com/jeffchen006/OpenTracer"&lt;&gt;""), HYPERLINK("https://github.com/jeffchen006/OpenTracer", "Link"),"-")</f>
        <v>Link</v>
      </c>
      <c r="C131" s="33"/>
      <c r="D131" s="33" t="s">
        <v>489</v>
      </c>
      <c r="E131" s="33" t="s">
        <v>489</v>
      </c>
      <c r="F131" s="33" t="s">
        <v>490</v>
      </c>
      <c r="G131" s="35"/>
      <c r="H131" s="33" t="s">
        <v>489</v>
      </c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5"/>
      <c r="Z131" s="33" t="s">
        <v>489</v>
      </c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5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5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5"/>
      <c r="BR131" s="33"/>
      <c r="BS131" s="33"/>
      <c r="BT131" s="33"/>
      <c r="BU131" s="33"/>
      <c r="BV131" s="33"/>
      <c r="BW131" s="33"/>
      <c r="BX131" s="33"/>
      <c r="BY131" s="33"/>
      <c r="BZ131" s="33"/>
      <c r="CA131" s="36"/>
      <c r="CB131" s="33"/>
      <c r="CC131" s="33"/>
      <c r="CD131" s="33"/>
      <c r="CE131" s="33"/>
      <c r="CF131" s="33"/>
      <c r="CG131" s="33"/>
      <c r="CH131" s="33"/>
      <c r="CI131" s="33"/>
      <c r="CJ131" s="33"/>
      <c r="CK131" s="35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5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5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5"/>
      <c r="EX131" s="33"/>
      <c r="EY131" s="33"/>
      <c r="EZ131" s="33"/>
      <c r="FA131" s="35"/>
      <c r="FB131" s="33"/>
      <c r="FC131" s="33"/>
      <c r="FD131" s="33"/>
      <c r="FE131" s="33"/>
      <c r="FF131" s="33"/>
      <c r="FG131" s="33"/>
      <c r="FH131" s="33"/>
      <c r="FI131" s="35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5"/>
      <c r="FU131" s="33"/>
      <c r="FV131" s="33"/>
      <c r="FW131" s="33"/>
      <c r="FX131" s="33"/>
      <c r="FY131" s="33"/>
      <c r="FZ131" s="35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8"/>
    </row>
    <row r="132" spans="1:198" x14ac:dyDescent="0.2">
      <c r="A132" s="44" t="s">
        <v>620</v>
      </c>
      <c r="B132" s="33" t="str">
        <f>IF(AND(ISTEXT("https://figshare.com/s/3f864a6e7c6245ad9704"),"https://figshare.com/s/3f864a6e7c6245ad9704"&lt;&gt;""), HYPERLINK("https://figshare.com/s/3f864a6e7c6245ad9704", "Link"),"-")</f>
        <v>Link</v>
      </c>
      <c r="C132" s="33" t="s">
        <v>489</v>
      </c>
      <c r="D132" s="33"/>
      <c r="E132" s="33" t="s">
        <v>489</v>
      </c>
      <c r="F132" s="33" t="s">
        <v>492</v>
      </c>
      <c r="G132" s="35"/>
      <c r="H132" s="33" t="s">
        <v>489</v>
      </c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5"/>
      <c r="Z132" s="33"/>
      <c r="AA132" s="33"/>
      <c r="AB132" s="33"/>
      <c r="AC132" s="33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  <c r="AN132" s="33"/>
      <c r="AO132" s="33"/>
      <c r="AP132" s="33"/>
      <c r="AQ132" s="33"/>
      <c r="AR132" s="33"/>
      <c r="AS132" s="33"/>
      <c r="AT132" s="35"/>
      <c r="AU132" s="33"/>
      <c r="AV132" s="33"/>
      <c r="AW132" s="33"/>
      <c r="AX132" s="33"/>
      <c r="AY132" s="33"/>
      <c r="AZ132" s="33"/>
      <c r="BA132" s="33"/>
      <c r="BB132" s="33"/>
      <c r="BC132" s="33"/>
      <c r="BD132" s="33"/>
      <c r="BE132" s="35"/>
      <c r="BF132" s="33"/>
      <c r="BG132" s="33"/>
      <c r="BH132" s="33"/>
      <c r="BI132" s="33"/>
      <c r="BJ132" s="33"/>
      <c r="BK132" s="33"/>
      <c r="BL132" s="33"/>
      <c r="BM132" s="33"/>
      <c r="BN132" s="33"/>
      <c r="BO132" s="33"/>
      <c r="BP132" s="33"/>
      <c r="BQ132" s="35"/>
      <c r="BR132" s="33"/>
      <c r="BS132" s="33"/>
      <c r="BT132" s="33"/>
      <c r="BU132" s="33"/>
      <c r="BV132" s="33"/>
      <c r="BW132" s="33"/>
      <c r="BX132" s="33"/>
      <c r="BY132" s="33"/>
      <c r="BZ132" s="33"/>
      <c r="CA132" s="36"/>
      <c r="CB132" s="33"/>
      <c r="CC132" s="33"/>
      <c r="CD132" s="33"/>
      <c r="CE132" s="33"/>
      <c r="CF132" s="33"/>
      <c r="CG132" s="33"/>
      <c r="CH132" s="33"/>
      <c r="CI132" s="33"/>
      <c r="CJ132" s="33"/>
      <c r="CK132" s="35"/>
      <c r="CL132" s="33"/>
      <c r="CM132" s="33"/>
      <c r="CN132" s="33"/>
      <c r="CO132" s="33"/>
      <c r="CP132" s="33"/>
      <c r="CQ132" s="33"/>
      <c r="CR132" s="33"/>
      <c r="CS132" s="33"/>
      <c r="CT132" s="33"/>
      <c r="CU132" s="33"/>
      <c r="CV132" s="33"/>
      <c r="CW132" s="35"/>
      <c r="CX132" s="33"/>
      <c r="CY132" s="33"/>
      <c r="CZ132" s="33"/>
      <c r="DA132" s="33"/>
      <c r="DB132" s="33"/>
      <c r="DC132" s="33"/>
      <c r="DD132" s="33"/>
      <c r="DE132" s="33"/>
      <c r="DF132" s="33"/>
      <c r="DG132" s="33"/>
      <c r="DH132" s="33"/>
      <c r="DI132" s="33"/>
      <c r="DJ132" s="33"/>
      <c r="DK132" s="33"/>
      <c r="DL132" s="33"/>
      <c r="DM132" s="33"/>
      <c r="DN132" s="33"/>
      <c r="DO132" s="33"/>
      <c r="DP132" s="33"/>
      <c r="DQ132" s="33"/>
      <c r="DR132" s="33"/>
      <c r="DS132" s="33"/>
      <c r="DT132" s="33"/>
      <c r="DU132" s="33"/>
      <c r="DV132" s="33"/>
      <c r="DW132" s="33"/>
      <c r="DX132" s="33"/>
      <c r="DY132" s="33"/>
      <c r="DZ132" s="33"/>
      <c r="EA132" s="33"/>
      <c r="EB132" s="33"/>
      <c r="EC132" s="33"/>
      <c r="ED132" s="33"/>
      <c r="EE132" s="33"/>
      <c r="EF132" s="33"/>
      <c r="EG132" s="33"/>
      <c r="EH132" s="33"/>
      <c r="EI132" s="33"/>
      <c r="EJ132" s="33"/>
      <c r="EK132" s="33"/>
      <c r="EL132" s="35"/>
      <c r="EM132" s="33"/>
      <c r="EN132" s="33"/>
      <c r="EO132" s="33"/>
      <c r="EP132" s="33"/>
      <c r="EQ132" s="33"/>
      <c r="ER132" s="33"/>
      <c r="ES132" s="33"/>
      <c r="ET132" s="33"/>
      <c r="EU132" s="33"/>
      <c r="EV132" s="33"/>
      <c r="EW132" s="35"/>
      <c r="EX132" s="33"/>
      <c r="EY132" s="33"/>
      <c r="EZ132" s="33"/>
      <c r="FA132" s="35"/>
      <c r="FB132" s="33"/>
      <c r="FC132" s="33"/>
      <c r="FD132" s="33"/>
      <c r="FE132" s="33"/>
      <c r="FF132" s="33"/>
      <c r="FG132" s="33"/>
      <c r="FH132" s="33"/>
      <c r="FI132" s="35"/>
      <c r="FJ132" s="33"/>
      <c r="FK132" s="33"/>
      <c r="FL132" s="33"/>
      <c r="FM132" s="33"/>
      <c r="FN132" s="33"/>
      <c r="FO132" s="33"/>
      <c r="FP132" s="33"/>
      <c r="FQ132" s="33"/>
      <c r="FR132" s="33"/>
      <c r="FS132" s="33"/>
      <c r="FT132" s="35"/>
      <c r="FU132" s="33"/>
      <c r="FV132" s="33"/>
      <c r="FW132" s="33"/>
      <c r="FX132" s="33"/>
      <c r="FY132" s="33"/>
      <c r="FZ132" s="35"/>
      <c r="GA132" s="33"/>
      <c r="GB132" s="33"/>
      <c r="GC132" s="33"/>
      <c r="GD132" s="33"/>
      <c r="GE132" s="33"/>
      <c r="GF132" s="33"/>
      <c r="GG132" s="33"/>
      <c r="GH132" s="33"/>
      <c r="GI132" s="33"/>
      <c r="GJ132" s="33"/>
      <c r="GK132" s="33"/>
      <c r="GL132" s="33"/>
      <c r="GM132" s="33"/>
      <c r="GN132" s="33"/>
      <c r="GO132" s="33"/>
      <c r="GP132" s="38"/>
    </row>
    <row r="133" spans="1:198" x14ac:dyDescent="0.2">
      <c r="A133" s="46" t="s">
        <v>621</v>
      </c>
      <c r="B133" s="33" t="str">
        <f>IF(AND(ISTEXT("https://github.com/BugmakerCC/SOChecker"),"https://github.com/BugmakerCC/SOChecker"&lt;&gt;""), HYPERLINK("https://github.com/BugmakerCC/SOChecker", "Link"),"-")</f>
        <v>Link</v>
      </c>
      <c r="C133" s="33" t="s">
        <v>489</v>
      </c>
      <c r="D133" s="33"/>
      <c r="E133" s="33" t="s">
        <v>489</v>
      </c>
      <c r="F133" s="33" t="s">
        <v>490</v>
      </c>
      <c r="G133" s="35"/>
      <c r="H133" s="33" t="s">
        <v>489</v>
      </c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5"/>
      <c r="Z133" s="33" t="s">
        <v>489</v>
      </c>
      <c r="AA133" s="33"/>
      <c r="AB133" s="33"/>
      <c r="AC133" s="33"/>
      <c r="AD133" s="33"/>
      <c r="AE133" s="33"/>
      <c r="AF133" s="33"/>
      <c r="AG133" s="33"/>
      <c r="AH133" s="47" t="s">
        <v>489</v>
      </c>
      <c r="AI133" s="33"/>
      <c r="AJ133" s="33"/>
      <c r="AK133" s="33"/>
      <c r="AL133" s="33"/>
      <c r="AM133" s="33"/>
      <c r="AN133" s="33"/>
      <c r="AO133" s="33"/>
      <c r="AP133" s="33"/>
      <c r="AQ133" s="33"/>
      <c r="AR133" s="33"/>
      <c r="AS133" s="33"/>
      <c r="AT133" s="35" t="s">
        <v>489</v>
      </c>
      <c r="AU133" s="33"/>
      <c r="AV133" s="33"/>
      <c r="AW133" s="33"/>
      <c r="AX133" s="33"/>
      <c r="AY133" s="33"/>
      <c r="AZ133" s="33"/>
      <c r="BA133" s="33"/>
      <c r="BB133" s="33"/>
      <c r="BC133" s="33"/>
      <c r="BD133" s="33"/>
      <c r="BE133" s="35"/>
      <c r="BF133" s="33"/>
      <c r="BG133" s="33"/>
      <c r="BH133" s="33"/>
      <c r="BI133" s="33"/>
      <c r="BJ133" s="33"/>
      <c r="BK133" s="33"/>
      <c r="BL133" s="33"/>
      <c r="BM133" s="33"/>
      <c r="BN133" s="33"/>
      <c r="BO133" s="33"/>
      <c r="BP133" s="33"/>
      <c r="BQ133" s="35"/>
      <c r="BR133" s="33"/>
      <c r="BS133" s="33"/>
      <c r="BT133" s="33"/>
      <c r="BU133" s="33"/>
      <c r="BV133" s="33"/>
      <c r="BW133" s="33"/>
      <c r="BX133" s="33"/>
      <c r="BY133" s="33"/>
      <c r="BZ133" s="33"/>
      <c r="CA133" s="36"/>
      <c r="CB133" s="33"/>
      <c r="CC133" s="33"/>
      <c r="CD133" s="33"/>
      <c r="CE133" s="33"/>
      <c r="CF133" s="33"/>
      <c r="CG133" s="33"/>
      <c r="CH133" s="33"/>
      <c r="CI133" s="33"/>
      <c r="CJ133" s="33"/>
      <c r="CK133" s="35"/>
      <c r="CL133" s="33"/>
      <c r="CM133" s="33"/>
      <c r="CN133" s="33"/>
      <c r="CO133" s="33"/>
      <c r="CP133" s="33"/>
      <c r="CQ133" s="33"/>
      <c r="CR133" s="33"/>
      <c r="CS133" s="33"/>
      <c r="CT133" s="33"/>
      <c r="CU133" s="33"/>
      <c r="CV133" s="33"/>
      <c r="CW133" s="35"/>
      <c r="CX133" s="33"/>
      <c r="CY133" s="33"/>
      <c r="CZ133" s="33"/>
      <c r="DA133" s="33"/>
      <c r="DB133" s="33"/>
      <c r="DC133" s="33"/>
      <c r="DD133" s="33"/>
      <c r="DE133" s="33"/>
      <c r="DF133" s="33"/>
      <c r="DG133" s="33"/>
      <c r="DH133" s="33"/>
      <c r="DI133" s="33"/>
      <c r="DJ133" s="33"/>
      <c r="DK133" s="33"/>
      <c r="DL133" s="33"/>
      <c r="DM133" s="33"/>
      <c r="DN133" s="33"/>
      <c r="DO133" s="33"/>
      <c r="DP133" s="33"/>
      <c r="DQ133" s="33"/>
      <c r="DR133" s="33"/>
      <c r="DS133" s="33"/>
      <c r="DT133" s="33"/>
      <c r="DU133" s="33"/>
      <c r="DV133" s="33"/>
      <c r="DW133" s="33"/>
      <c r="DX133" s="33"/>
      <c r="DY133" s="33"/>
      <c r="DZ133" s="33"/>
      <c r="EA133" s="33"/>
      <c r="EB133" s="33"/>
      <c r="EC133" s="33"/>
      <c r="ED133" s="33"/>
      <c r="EE133" s="33"/>
      <c r="EF133" s="33"/>
      <c r="EG133" s="33"/>
      <c r="EH133" s="33"/>
      <c r="EI133" s="33"/>
      <c r="EJ133" s="33"/>
      <c r="EK133" s="33"/>
      <c r="EL133" s="35"/>
      <c r="EM133" s="33"/>
      <c r="EN133" s="33"/>
      <c r="EO133" s="33"/>
      <c r="EP133" s="33"/>
      <c r="EQ133" s="33"/>
      <c r="ER133" s="33"/>
      <c r="ES133" s="33"/>
      <c r="ET133" s="33"/>
      <c r="EU133" s="33"/>
      <c r="EV133" s="33"/>
      <c r="EW133" s="35"/>
      <c r="EX133" s="33"/>
      <c r="EY133" s="33"/>
      <c r="EZ133" s="33"/>
      <c r="FA133" s="35"/>
      <c r="FB133" s="33"/>
      <c r="FC133" s="33"/>
      <c r="FD133" s="33"/>
      <c r="FE133" s="33"/>
      <c r="FF133" s="33"/>
      <c r="FG133" s="33"/>
      <c r="FH133" s="33"/>
      <c r="FI133" s="35"/>
      <c r="FJ133" s="33"/>
      <c r="FK133" s="33"/>
      <c r="FL133" s="33"/>
      <c r="FM133" s="33"/>
      <c r="FN133" s="33"/>
      <c r="FO133" s="33"/>
      <c r="FP133" s="33"/>
      <c r="FQ133" s="33"/>
      <c r="FR133" s="33"/>
      <c r="FS133" s="33"/>
      <c r="FT133" s="35"/>
      <c r="FU133" s="33"/>
      <c r="FV133" s="33"/>
      <c r="FW133" s="33"/>
      <c r="FX133" s="33"/>
      <c r="FY133" s="33"/>
      <c r="FZ133" s="35"/>
      <c r="GA133" s="33"/>
      <c r="GB133" s="33"/>
      <c r="GC133" s="33"/>
      <c r="GD133" s="33"/>
      <c r="GE133" s="33"/>
      <c r="GF133" s="33"/>
      <c r="GG133" s="33"/>
      <c r="GH133" s="33"/>
      <c r="GI133" s="33"/>
      <c r="GJ133" s="33"/>
      <c r="GK133" s="33"/>
      <c r="GL133" s="33"/>
      <c r="GM133" s="33"/>
      <c r="GN133" s="33"/>
      <c r="GO133" s="33"/>
      <c r="GP133" s="38"/>
    </row>
    <row r="134" spans="1:198" x14ac:dyDescent="0.2">
      <c r="A134" s="46" t="s">
        <v>622</v>
      </c>
      <c r="B134" s="33" t="str">
        <f>IF(AND(ISTEXT("https://github.com/Anonymous123xx/RLRep"),"https://github.com/Anonymous123xx/RLRep"&lt;&gt;""), HYPERLINK("https://github.com/Anonymous123xx/RLRep", "Link"),"-")</f>
        <v>Link</v>
      </c>
      <c r="C134" s="33"/>
      <c r="D134" s="33"/>
      <c r="E134" s="33" t="s">
        <v>489</v>
      </c>
      <c r="F134" s="33" t="s">
        <v>490</v>
      </c>
      <c r="G134" s="35"/>
      <c r="H134" s="33" t="s">
        <v>489</v>
      </c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5"/>
      <c r="Z134" s="33"/>
      <c r="AA134" s="33"/>
      <c r="AB134" s="33"/>
      <c r="AC134" s="33" t="s">
        <v>489</v>
      </c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  <c r="AN134" s="33"/>
      <c r="AO134" s="33"/>
      <c r="AP134" s="33"/>
      <c r="AQ134" s="33"/>
      <c r="AR134" s="33"/>
      <c r="AS134" s="33"/>
      <c r="AT134" s="35"/>
      <c r="AU134" s="33"/>
      <c r="AV134" s="33"/>
      <c r="AW134" s="33"/>
      <c r="AX134" s="33"/>
      <c r="AY134" s="33"/>
      <c r="AZ134" s="33"/>
      <c r="BA134" s="33"/>
      <c r="BB134" s="33"/>
      <c r="BC134" s="33"/>
      <c r="BD134" s="33"/>
      <c r="BE134" s="35"/>
      <c r="BF134" s="33"/>
      <c r="BG134" s="33"/>
      <c r="BH134" s="33"/>
      <c r="BI134" s="33"/>
      <c r="BJ134" s="33"/>
      <c r="BK134" s="33"/>
      <c r="BL134" s="33"/>
      <c r="BM134" s="33"/>
      <c r="BN134" s="33"/>
      <c r="BO134" s="33"/>
      <c r="BP134" s="33"/>
      <c r="BQ134" s="35"/>
      <c r="BR134" s="47" t="s">
        <v>489</v>
      </c>
      <c r="BS134" s="33"/>
      <c r="BT134" s="33"/>
      <c r="BU134" s="33"/>
      <c r="BV134" s="33"/>
      <c r="BW134" s="33"/>
      <c r="BX134" s="33"/>
      <c r="BY134" s="33"/>
      <c r="BZ134" s="33"/>
      <c r="CA134" s="36"/>
      <c r="CB134" s="33"/>
      <c r="CC134" s="33"/>
      <c r="CD134" s="33"/>
      <c r="CE134" s="33"/>
      <c r="CF134" s="33"/>
      <c r="CG134" s="33"/>
      <c r="CH134" s="33"/>
      <c r="CI134" s="33"/>
      <c r="CJ134" s="33"/>
      <c r="CK134" s="35" t="s">
        <v>489</v>
      </c>
      <c r="CL134" s="33"/>
      <c r="CM134" s="33"/>
      <c r="CN134" s="33"/>
      <c r="CO134" s="33"/>
      <c r="CP134" s="33"/>
      <c r="CQ134" s="33"/>
      <c r="CR134" s="33"/>
      <c r="CS134" s="33"/>
      <c r="CT134" s="33"/>
      <c r="CU134" s="33"/>
      <c r="CV134" s="33"/>
      <c r="CW134" s="35"/>
      <c r="CX134" s="33"/>
      <c r="CY134" s="33"/>
      <c r="CZ134" s="33"/>
      <c r="DA134" s="33"/>
      <c r="DB134" s="33"/>
      <c r="DC134" s="33"/>
      <c r="DD134" s="33"/>
      <c r="DE134" s="33"/>
      <c r="DF134" s="33"/>
      <c r="DG134" s="33"/>
      <c r="DH134" s="33"/>
      <c r="DI134" s="33"/>
      <c r="DJ134" s="33"/>
      <c r="DK134" s="33"/>
      <c r="DL134" s="33"/>
      <c r="DM134" s="33"/>
      <c r="DN134" s="33"/>
      <c r="DO134" s="33"/>
      <c r="DP134" s="33"/>
      <c r="DQ134" s="33"/>
      <c r="DR134" s="33"/>
      <c r="DS134" s="33"/>
      <c r="DT134" s="33"/>
      <c r="DU134" s="33"/>
      <c r="DV134" s="33"/>
      <c r="DW134" s="33"/>
      <c r="DX134" s="33"/>
      <c r="DY134" s="33"/>
      <c r="DZ134" s="33"/>
      <c r="EA134" s="33"/>
      <c r="EB134" s="33"/>
      <c r="EC134" s="33"/>
      <c r="ED134" s="33"/>
      <c r="EE134" s="33"/>
      <c r="EF134" s="33"/>
      <c r="EG134" s="33"/>
      <c r="EH134" s="33"/>
      <c r="EI134" s="33"/>
      <c r="EJ134" s="33"/>
      <c r="EK134" s="33"/>
      <c r="EL134" s="35"/>
      <c r="EM134" s="33"/>
      <c r="EN134" s="33"/>
      <c r="EO134" s="33"/>
      <c r="EP134" s="33"/>
      <c r="EQ134" s="33"/>
      <c r="ER134" s="33"/>
      <c r="ES134" s="33"/>
      <c r="ET134" s="33"/>
      <c r="EU134" s="33"/>
      <c r="EV134" s="33"/>
      <c r="EW134" s="35"/>
      <c r="EX134" s="33"/>
      <c r="EY134" s="33"/>
      <c r="EZ134" s="33"/>
      <c r="FA134" s="35"/>
      <c r="FB134" s="33"/>
      <c r="FC134" s="33"/>
      <c r="FD134" s="33"/>
      <c r="FE134" s="33"/>
      <c r="FF134" s="33"/>
      <c r="FG134" s="33"/>
      <c r="FH134" s="33"/>
      <c r="FI134" s="35"/>
      <c r="FJ134" s="33"/>
      <c r="FK134" s="33"/>
      <c r="FL134" s="33"/>
      <c r="FM134" s="33"/>
      <c r="FN134" s="33"/>
      <c r="FO134" s="33"/>
      <c r="FP134" s="33"/>
      <c r="FQ134" s="33"/>
      <c r="FR134" s="33"/>
      <c r="FS134" s="33"/>
      <c r="FT134" s="35"/>
      <c r="FU134" s="33"/>
      <c r="FV134" s="33"/>
      <c r="FW134" s="33"/>
      <c r="FX134" s="33"/>
      <c r="FY134" s="33"/>
      <c r="FZ134" s="35"/>
      <c r="GA134" s="33"/>
      <c r="GB134" s="33"/>
      <c r="GC134" s="33"/>
      <c r="GD134" s="33"/>
      <c r="GE134" s="33"/>
      <c r="GF134" s="33"/>
      <c r="GG134" s="33"/>
      <c r="GH134" s="33"/>
      <c r="GI134" s="33"/>
      <c r="GJ134" s="33"/>
      <c r="GK134" s="33"/>
      <c r="GL134" s="33"/>
      <c r="GM134" s="33"/>
      <c r="GN134" s="33"/>
      <c r="GO134" s="33"/>
      <c r="GP134" s="38"/>
    </row>
    <row r="135" spans="1:198" x14ac:dyDescent="0.2">
      <c r="A135" s="46" t="s">
        <v>623</v>
      </c>
      <c r="B135" s="33" t="str">
        <f>IF(AND(ISTEXT("https://github.com/MingxiYe/FunFuzz/"),"https://github.com/MingxiYe/FunFuzz/"&lt;&gt;""), HYPERLINK("https://github.com/MingxiYe/FunFuzz/", "Link"),"-")</f>
        <v>Link</v>
      </c>
      <c r="C135" s="33"/>
      <c r="D135" s="33" t="s">
        <v>489</v>
      </c>
      <c r="E135" s="33" t="s">
        <v>489</v>
      </c>
      <c r="F135" s="33" t="s">
        <v>490</v>
      </c>
      <c r="G135" s="35"/>
      <c r="H135" s="33" t="s">
        <v>489</v>
      </c>
      <c r="I135" s="33"/>
      <c r="J135" s="33"/>
      <c r="K135" s="33"/>
      <c r="L135" s="33"/>
      <c r="M135" s="33"/>
      <c r="N135" s="33"/>
      <c r="O135" s="33"/>
      <c r="P135" s="33"/>
      <c r="Q135" s="33" t="s">
        <v>489</v>
      </c>
      <c r="R135" s="33"/>
      <c r="S135" s="33"/>
      <c r="T135" s="33"/>
      <c r="U135" s="33"/>
      <c r="V135" s="33"/>
      <c r="W135" s="33" t="s">
        <v>489</v>
      </c>
      <c r="X135" s="33"/>
      <c r="Y135" s="35"/>
      <c r="Z135" s="33" t="s">
        <v>489</v>
      </c>
      <c r="AA135" s="33" t="s">
        <v>489</v>
      </c>
      <c r="AB135" s="33"/>
      <c r="AC135" s="33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  <c r="AN135" s="33"/>
      <c r="AO135" s="33"/>
      <c r="AP135" s="33"/>
      <c r="AQ135" s="33"/>
      <c r="AR135" s="33"/>
      <c r="AS135" s="33"/>
      <c r="AT135" s="35"/>
      <c r="AU135" s="33"/>
      <c r="AV135" s="33"/>
      <c r="AW135" s="33"/>
      <c r="AX135" s="33"/>
      <c r="AY135" s="33" t="s">
        <v>489</v>
      </c>
      <c r="AZ135" s="33"/>
      <c r="BA135" s="33"/>
      <c r="BB135" s="33"/>
      <c r="BC135" s="33"/>
      <c r="BD135" s="33"/>
      <c r="BE135" s="35"/>
      <c r="BF135" s="33"/>
      <c r="BG135" s="33"/>
      <c r="BH135" s="33"/>
      <c r="BI135" s="33"/>
      <c r="BJ135" s="33"/>
      <c r="BK135" s="33"/>
      <c r="BL135" s="33"/>
      <c r="BM135" s="33"/>
      <c r="BN135" s="33"/>
      <c r="BO135" s="33"/>
      <c r="BP135" s="33"/>
      <c r="BQ135" s="35"/>
      <c r="BR135" s="33"/>
      <c r="BS135" s="33"/>
      <c r="BT135" s="33" t="s">
        <v>489</v>
      </c>
      <c r="BU135" s="33"/>
      <c r="BV135" s="33"/>
      <c r="BW135" s="33"/>
      <c r="BX135" s="33"/>
      <c r="BY135" s="33"/>
      <c r="BZ135" s="33"/>
      <c r="CA135" s="36"/>
      <c r="CB135" s="33"/>
      <c r="CC135" s="33"/>
      <c r="CD135" s="33"/>
      <c r="CE135" s="33"/>
      <c r="CF135" s="33"/>
      <c r="CG135" s="33"/>
      <c r="CH135" s="33"/>
      <c r="CI135" s="33"/>
      <c r="CJ135" s="33"/>
      <c r="CK135" s="35"/>
      <c r="CL135" s="33"/>
      <c r="CM135" s="33"/>
      <c r="CN135" s="33"/>
      <c r="CO135" s="33"/>
      <c r="CP135" s="33"/>
      <c r="CQ135" s="33"/>
      <c r="CR135" s="33"/>
      <c r="CS135" s="33"/>
      <c r="CT135" s="33"/>
      <c r="CU135" s="33"/>
      <c r="CV135" s="33"/>
      <c r="CW135" s="35"/>
      <c r="CX135" s="33"/>
      <c r="CY135" s="33"/>
      <c r="CZ135" s="33"/>
      <c r="DA135" s="33"/>
      <c r="DB135" s="33"/>
      <c r="DC135" s="33"/>
      <c r="DD135" s="33"/>
      <c r="DE135" s="33"/>
      <c r="DF135" s="33"/>
      <c r="DG135" s="33"/>
      <c r="DH135" s="33"/>
      <c r="DI135" s="33"/>
      <c r="DJ135" s="33"/>
      <c r="DK135" s="33"/>
      <c r="DL135" s="33"/>
      <c r="DM135" s="33"/>
      <c r="DN135" s="33"/>
      <c r="DO135" s="33"/>
      <c r="DP135" s="33"/>
      <c r="DQ135" s="33"/>
      <c r="DR135" s="33"/>
      <c r="DS135" s="33"/>
      <c r="DT135" s="33"/>
      <c r="DU135" s="33"/>
      <c r="DV135" s="33"/>
      <c r="DW135" s="33"/>
      <c r="DX135" s="33"/>
      <c r="DY135" s="33"/>
      <c r="DZ135" s="33"/>
      <c r="EA135" s="33"/>
      <c r="EB135" s="33"/>
      <c r="EC135" s="33"/>
      <c r="ED135" s="33"/>
      <c r="EE135" s="33"/>
      <c r="EF135" s="33"/>
      <c r="EG135" s="33"/>
      <c r="EH135" s="33"/>
      <c r="EI135" s="33"/>
      <c r="EJ135" s="33"/>
      <c r="EK135" s="33"/>
      <c r="EL135" s="35"/>
      <c r="EM135" s="33"/>
      <c r="EN135" s="33"/>
      <c r="EO135" s="33"/>
      <c r="EP135" s="33"/>
      <c r="EQ135" s="33"/>
      <c r="ER135" s="33"/>
      <c r="ES135" s="33"/>
      <c r="ET135" s="33"/>
      <c r="EU135" s="33"/>
      <c r="EV135" s="33"/>
      <c r="EW135" s="35"/>
      <c r="EX135" s="33"/>
      <c r="EY135" s="33"/>
      <c r="EZ135" s="33"/>
      <c r="FA135" s="35"/>
      <c r="FB135" s="33"/>
      <c r="FC135" s="33"/>
      <c r="FD135" s="33"/>
      <c r="FE135" s="33"/>
      <c r="FF135" s="33"/>
      <c r="FG135" s="33"/>
      <c r="FH135" s="33"/>
      <c r="FI135" s="35"/>
      <c r="FJ135" s="33"/>
      <c r="FK135" s="33"/>
      <c r="FL135" s="33"/>
      <c r="FM135" s="33"/>
      <c r="FN135" s="33"/>
      <c r="FO135" s="33"/>
      <c r="FP135" s="33"/>
      <c r="FQ135" s="33"/>
      <c r="FR135" s="33"/>
      <c r="FS135" s="33"/>
      <c r="FT135" s="35"/>
      <c r="FU135" s="33"/>
      <c r="FV135" s="33"/>
      <c r="FW135" s="33"/>
      <c r="FX135" s="33"/>
      <c r="FY135" s="33"/>
      <c r="FZ135" s="35"/>
      <c r="GA135" s="33"/>
      <c r="GB135" s="33"/>
      <c r="GC135" s="33"/>
      <c r="GD135" s="33"/>
      <c r="GE135" s="33"/>
      <c r="GF135" s="33"/>
      <c r="GG135" s="33"/>
      <c r="GH135" s="33"/>
      <c r="GI135" s="33"/>
      <c r="GJ135" s="33"/>
      <c r="GK135" s="33"/>
      <c r="GL135" s="33"/>
      <c r="GM135" s="33"/>
      <c r="GN135" s="33"/>
      <c r="GO135" s="33"/>
      <c r="GP135" s="38"/>
    </row>
    <row r="136" spans="1:198" x14ac:dyDescent="0.2">
      <c r="A136" s="46" t="s">
        <v>624</v>
      </c>
      <c r="B136" s="33" t="str">
        <f>IF(AND(ISTEXT(""),""&lt;&gt;""), HYPERLINK("", "Link"),"-")</f>
        <v>-</v>
      </c>
      <c r="C136" s="33" t="s">
        <v>489</v>
      </c>
      <c r="D136" s="33"/>
      <c r="E136" s="33"/>
      <c r="F136" s="33" t="s">
        <v>490</v>
      </c>
      <c r="G136" s="35"/>
      <c r="H136" s="33" t="s">
        <v>489</v>
      </c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5"/>
      <c r="Z136" s="33"/>
      <c r="AA136" s="33"/>
      <c r="AB136" s="33"/>
      <c r="AC136" s="33" t="s">
        <v>489</v>
      </c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5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5"/>
      <c r="BF136" s="33"/>
      <c r="BG136" s="33"/>
      <c r="BH136" s="33"/>
      <c r="BI136" s="33"/>
      <c r="BJ136" s="33"/>
      <c r="BK136" s="33"/>
      <c r="BL136" s="33"/>
      <c r="BM136" s="33"/>
      <c r="BN136" s="33"/>
      <c r="BO136" s="33"/>
      <c r="BP136" s="33"/>
      <c r="BQ136" s="35"/>
      <c r="BR136" s="33"/>
      <c r="BS136" s="33"/>
      <c r="BT136" s="33"/>
      <c r="BU136" s="33"/>
      <c r="BV136" s="33"/>
      <c r="BW136" s="33"/>
      <c r="BX136" s="33"/>
      <c r="BY136" s="33"/>
      <c r="BZ136" s="33"/>
      <c r="CA136" s="36"/>
      <c r="CB136" s="33"/>
      <c r="CC136" s="33"/>
      <c r="CD136" s="33"/>
      <c r="CE136" s="33"/>
      <c r="CF136" s="33"/>
      <c r="CG136" s="33"/>
      <c r="CH136" s="33"/>
      <c r="CI136" s="33"/>
      <c r="CJ136" s="33"/>
      <c r="CK136" s="35"/>
      <c r="CL136" s="33"/>
      <c r="CM136" s="33"/>
      <c r="CN136" s="33"/>
      <c r="CO136" s="33"/>
      <c r="CP136" s="33"/>
      <c r="CQ136" s="33"/>
      <c r="CR136" s="33"/>
      <c r="CS136" s="33"/>
      <c r="CT136" s="33"/>
      <c r="CU136" s="33"/>
      <c r="CV136" s="33"/>
      <c r="CW136" s="35"/>
      <c r="CX136" s="33"/>
      <c r="CY136" s="33"/>
      <c r="CZ136" s="33"/>
      <c r="DA136" s="33"/>
      <c r="DB136" s="33"/>
      <c r="DC136" s="33"/>
      <c r="DD136" s="33"/>
      <c r="DE136" s="33"/>
      <c r="DF136" s="33"/>
      <c r="DG136" s="33"/>
      <c r="DH136" s="33"/>
      <c r="DI136" s="33"/>
      <c r="DJ136" s="33"/>
      <c r="DK136" s="33"/>
      <c r="DL136" s="33"/>
      <c r="DM136" s="33"/>
      <c r="DN136" s="33"/>
      <c r="DO136" s="33"/>
      <c r="DP136" s="33"/>
      <c r="DQ136" s="33"/>
      <c r="DR136" s="33"/>
      <c r="DS136" s="33"/>
      <c r="DT136" s="33"/>
      <c r="DU136" s="33"/>
      <c r="DV136" s="33"/>
      <c r="DW136" s="33"/>
      <c r="DX136" s="33"/>
      <c r="DY136" s="33"/>
      <c r="DZ136" s="33"/>
      <c r="EA136" s="33"/>
      <c r="EB136" s="33"/>
      <c r="EC136" s="33"/>
      <c r="ED136" s="33"/>
      <c r="EE136" s="33"/>
      <c r="EF136" s="33"/>
      <c r="EG136" s="33"/>
      <c r="EH136" s="33"/>
      <c r="EI136" s="33"/>
      <c r="EJ136" s="33"/>
      <c r="EK136" s="33"/>
      <c r="EL136" s="35"/>
      <c r="EM136" s="33"/>
      <c r="EN136" s="33"/>
      <c r="EO136" s="33"/>
      <c r="EP136" s="33"/>
      <c r="EQ136" s="33"/>
      <c r="ER136" s="33"/>
      <c r="ES136" s="33"/>
      <c r="ET136" s="33"/>
      <c r="EU136" s="33"/>
      <c r="EV136" s="33"/>
      <c r="EW136" s="35"/>
      <c r="EX136" s="33"/>
      <c r="EY136" s="33"/>
      <c r="EZ136" s="33"/>
      <c r="FA136" s="35"/>
      <c r="FB136" s="33"/>
      <c r="FC136" s="33"/>
      <c r="FD136" s="33"/>
      <c r="FE136" s="33"/>
      <c r="FF136" s="33"/>
      <c r="FG136" s="33"/>
      <c r="FH136" s="33"/>
      <c r="FI136" s="35"/>
      <c r="FJ136" s="33"/>
      <c r="FK136" s="33"/>
      <c r="FL136" s="33"/>
      <c r="FM136" s="33"/>
      <c r="FN136" s="33"/>
      <c r="FO136" s="33"/>
      <c r="FP136" s="33"/>
      <c r="FQ136" s="33"/>
      <c r="FR136" s="33"/>
      <c r="FS136" s="33"/>
      <c r="FT136" s="35"/>
      <c r="FU136" s="33"/>
      <c r="FV136" s="33"/>
      <c r="FW136" s="33"/>
      <c r="FX136" s="33"/>
      <c r="FY136" s="33"/>
      <c r="FZ136" s="35"/>
      <c r="GA136" s="33"/>
      <c r="GB136" s="33"/>
      <c r="GC136" s="33"/>
      <c r="GD136" s="33"/>
      <c r="GE136" s="33"/>
      <c r="GF136" s="33"/>
      <c r="GG136" s="33"/>
      <c r="GH136" s="33"/>
      <c r="GI136" s="33"/>
      <c r="GJ136" s="33"/>
      <c r="GK136" s="33"/>
      <c r="GL136" s="33"/>
      <c r="GM136" s="33"/>
      <c r="GN136" s="33"/>
      <c r="GO136" s="33"/>
      <c r="GP136" s="38"/>
    </row>
    <row r="137" spans="1:198" x14ac:dyDescent="0.2">
      <c r="A137" s="46" t="s">
        <v>625</v>
      </c>
      <c r="B137" s="33" t="str">
        <f>IF(AND(ISTEXT(""),""&lt;&gt;""), HYPERLINK("", "Link"),"-")</f>
        <v>-</v>
      </c>
      <c r="C137" s="33" t="s">
        <v>489</v>
      </c>
      <c r="D137" s="33"/>
      <c r="E137" s="33"/>
      <c r="F137" s="33" t="s">
        <v>490</v>
      </c>
      <c r="G137" s="35"/>
      <c r="H137" s="33" t="s">
        <v>489</v>
      </c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5"/>
      <c r="Z137" s="33" t="s">
        <v>489</v>
      </c>
      <c r="AA137" s="33"/>
      <c r="AB137" s="33"/>
      <c r="AC137" s="33" t="s">
        <v>489</v>
      </c>
      <c r="AD137" s="33"/>
      <c r="AE137" s="33"/>
      <c r="AF137" s="33"/>
      <c r="AG137" s="33"/>
      <c r="AH137" s="33" t="s">
        <v>489</v>
      </c>
      <c r="AI137" s="33"/>
      <c r="AJ137" s="33"/>
      <c r="AK137" s="33"/>
      <c r="AL137" s="33"/>
      <c r="AM137" s="33"/>
      <c r="AN137" s="33"/>
      <c r="AO137" s="33"/>
      <c r="AP137" s="33"/>
      <c r="AQ137" s="33"/>
      <c r="AR137" s="33"/>
      <c r="AS137" s="33"/>
      <c r="AT137" s="35" t="s">
        <v>489</v>
      </c>
      <c r="AU137" s="33"/>
      <c r="AV137" s="33"/>
      <c r="AW137" s="33"/>
      <c r="AX137" s="33"/>
      <c r="AY137" s="33"/>
      <c r="AZ137" s="33"/>
      <c r="BA137" s="33"/>
      <c r="BB137" s="33"/>
      <c r="BC137" s="33"/>
      <c r="BD137" s="33"/>
      <c r="BE137" s="35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5"/>
      <c r="BR137" s="33"/>
      <c r="BS137" s="33"/>
      <c r="BT137" s="33" t="s">
        <v>489</v>
      </c>
      <c r="BU137" s="33"/>
      <c r="BV137" s="33"/>
      <c r="BW137" s="33"/>
      <c r="BX137" s="33"/>
      <c r="BY137" s="33"/>
      <c r="BZ137" s="33"/>
      <c r="CA137" s="36"/>
      <c r="CB137" s="33"/>
      <c r="CC137" s="33"/>
      <c r="CD137" s="33"/>
      <c r="CE137" s="33"/>
      <c r="CF137" s="33"/>
      <c r="CG137" s="33"/>
      <c r="CH137" s="33"/>
      <c r="CI137" s="33"/>
      <c r="CJ137" s="33"/>
      <c r="CK137" s="35" t="s">
        <v>489</v>
      </c>
      <c r="CL137" s="33" t="s">
        <v>489</v>
      </c>
      <c r="CM137" s="33" t="s">
        <v>489</v>
      </c>
      <c r="CN137" s="33"/>
      <c r="CO137" s="33"/>
      <c r="CP137" s="33"/>
      <c r="CQ137" s="33"/>
      <c r="CR137" s="33"/>
      <c r="CS137" s="33"/>
      <c r="CT137" s="33"/>
      <c r="CU137" s="33"/>
      <c r="CV137" s="33"/>
      <c r="CW137" s="35"/>
      <c r="CX137" s="33"/>
      <c r="CY137" s="33"/>
      <c r="CZ137" s="33"/>
      <c r="DA137" s="33"/>
      <c r="DB137" s="33"/>
      <c r="DC137" s="33"/>
      <c r="DD137" s="33"/>
      <c r="DE137" s="33"/>
      <c r="DF137" s="33"/>
      <c r="DG137" s="33"/>
      <c r="DH137" s="33"/>
      <c r="DI137" s="33"/>
      <c r="DJ137" s="33"/>
      <c r="DK137" s="33"/>
      <c r="DL137" s="33"/>
      <c r="DM137" s="33"/>
      <c r="DN137" s="33"/>
      <c r="DO137" s="33"/>
      <c r="DP137" s="33"/>
      <c r="DQ137" s="33"/>
      <c r="DR137" s="33"/>
      <c r="DS137" s="33"/>
      <c r="DT137" s="33"/>
      <c r="DU137" s="33"/>
      <c r="DV137" s="33"/>
      <c r="DW137" s="33"/>
      <c r="DX137" s="33"/>
      <c r="DY137" s="33"/>
      <c r="DZ137" s="33"/>
      <c r="EA137" s="33"/>
      <c r="EB137" s="33"/>
      <c r="EC137" s="33"/>
      <c r="ED137" s="33"/>
      <c r="EE137" s="33"/>
      <c r="EF137" s="33"/>
      <c r="EG137" s="33"/>
      <c r="EH137" s="33"/>
      <c r="EI137" s="33"/>
      <c r="EJ137" s="33"/>
      <c r="EK137" s="33"/>
      <c r="EL137" s="35"/>
      <c r="EM137" s="33"/>
      <c r="EN137" s="33"/>
      <c r="EO137" s="33"/>
      <c r="EP137" s="33"/>
      <c r="EQ137" s="33"/>
      <c r="ER137" s="33"/>
      <c r="ES137" s="33"/>
      <c r="ET137" s="33"/>
      <c r="EU137" s="33"/>
      <c r="EV137" s="33"/>
      <c r="EW137" s="35" t="s">
        <v>489</v>
      </c>
      <c r="EX137" s="33"/>
      <c r="EY137" s="33"/>
      <c r="EZ137" s="33"/>
      <c r="FA137" s="35"/>
      <c r="FB137" s="33"/>
      <c r="FC137" s="33"/>
      <c r="FD137" s="33"/>
      <c r="FE137" s="33"/>
      <c r="FF137" s="33"/>
      <c r="FG137" s="33"/>
      <c r="FH137" s="33"/>
      <c r="FI137" s="35"/>
      <c r="FJ137" s="33"/>
      <c r="FK137" s="33"/>
      <c r="FL137" s="33"/>
      <c r="FM137" s="33"/>
      <c r="FN137" s="33"/>
      <c r="FO137" s="33"/>
      <c r="FP137" s="33"/>
      <c r="FQ137" s="33"/>
      <c r="FR137" s="33"/>
      <c r="FS137" s="33"/>
      <c r="FT137" s="35"/>
      <c r="FU137" s="33"/>
      <c r="FV137" s="33"/>
      <c r="FW137" s="33"/>
      <c r="FX137" s="33"/>
      <c r="FY137" s="33"/>
      <c r="FZ137" s="35"/>
      <c r="GA137" s="33"/>
      <c r="GB137" s="33"/>
      <c r="GC137" s="33"/>
      <c r="GD137" s="33"/>
      <c r="GE137" s="33"/>
      <c r="GF137" s="33"/>
      <c r="GG137" s="33"/>
      <c r="GH137" s="33"/>
      <c r="GI137" s="33"/>
      <c r="GJ137" s="33"/>
      <c r="GK137" s="33"/>
      <c r="GL137" s="33"/>
      <c r="GM137" s="33"/>
      <c r="GN137" s="33"/>
      <c r="GO137" s="33"/>
      <c r="GP137" s="38"/>
    </row>
    <row r="138" spans="1:198" x14ac:dyDescent="0.2">
      <c r="A138" s="46" t="s">
        <v>626</v>
      </c>
      <c r="B138" s="33" t="str">
        <f>IF(AND(ISTEXT("https://github.com/uni-due-syssec/efcf-framework/"),"https://github.com/uni-due-syssec/efcf-framework/"&lt;&gt;""), HYPERLINK("https://github.com/uni-due-syssec/efcf-framework/", "Link"),"-")</f>
        <v>Link</v>
      </c>
      <c r="C138" s="33"/>
      <c r="D138" s="33" t="s">
        <v>489</v>
      </c>
      <c r="E138" s="33" t="s">
        <v>489</v>
      </c>
      <c r="F138" s="33" t="s">
        <v>490</v>
      </c>
      <c r="G138" s="35"/>
      <c r="H138" s="33" t="s">
        <v>489</v>
      </c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5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5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5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5"/>
      <c r="BR138" s="33"/>
      <c r="BS138" s="33"/>
      <c r="BT138" s="33"/>
      <c r="BU138" s="33"/>
      <c r="BV138" s="33"/>
      <c r="BW138" s="33"/>
      <c r="BX138" s="33"/>
      <c r="BY138" s="33"/>
      <c r="BZ138" s="33"/>
      <c r="CA138" s="36"/>
      <c r="CB138" s="33"/>
      <c r="CC138" s="33"/>
      <c r="CD138" s="33"/>
      <c r="CE138" s="33"/>
      <c r="CF138" s="33"/>
      <c r="CG138" s="33"/>
      <c r="CH138" s="33"/>
      <c r="CI138" s="33"/>
      <c r="CJ138" s="33"/>
      <c r="CK138" s="35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5"/>
      <c r="CX138" s="33"/>
      <c r="CY138" s="33"/>
      <c r="CZ138" s="33"/>
      <c r="DA138" s="33"/>
      <c r="DB138" s="33"/>
      <c r="DC138" s="33"/>
      <c r="DD138" s="33"/>
      <c r="DE138" s="33"/>
      <c r="DF138" s="33"/>
      <c r="DG138" s="33"/>
      <c r="DH138" s="33"/>
      <c r="DI138" s="33"/>
      <c r="DJ138" s="33"/>
      <c r="DK138" s="33"/>
      <c r="DL138" s="33"/>
      <c r="DM138" s="33"/>
      <c r="DN138" s="33"/>
      <c r="DO138" s="33"/>
      <c r="DP138" s="33"/>
      <c r="DQ138" s="33"/>
      <c r="DR138" s="33"/>
      <c r="DS138" s="33"/>
      <c r="DT138" s="33"/>
      <c r="DU138" s="33"/>
      <c r="DV138" s="33"/>
      <c r="DW138" s="33"/>
      <c r="DX138" s="33"/>
      <c r="DY138" s="33"/>
      <c r="DZ138" s="33"/>
      <c r="EA138" s="33"/>
      <c r="EB138" s="33"/>
      <c r="EC138" s="33"/>
      <c r="ED138" s="33"/>
      <c r="EE138" s="33"/>
      <c r="EF138" s="33"/>
      <c r="EG138" s="33"/>
      <c r="EH138" s="33"/>
      <c r="EI138" s="33"/>
      <c r="EJ138" s="33"/>
      <c r="EK138" s="33"/>
      <c r="EL138" s="35"/>
      <c r="EM138" s="33"/>
      <c r="EN138" s="33"/>
      <c r="EO138" s="33"/>
      <c r="EP138" s="33"/>
      <c r="EQ138" s="33"/>
      <c r="ER138" s="33"/>
      <c r="ES138" s="33"/>
      <c r="ET138" s="33"/>
      <c r="EU138" s="33"/>
      <c r="EV138" s="33"/>
      <c r="EW138" s="35"/>
      <c r="EX138" s="33"/>
      <c r="EY138" s="33"/>
      <c r="EZ138" s="33"/>
      <c r="FA138" s="35"/>
      <c r="FB138" s="33"/>
      <c r="FC138" s="33"/>
      <c r="FD138" s="33"/>
      <c r="FE138" s="33"/>
      <c r="FF138" s="33"/>
      <c r="FG138" s="33"/>
      <c r="FH138" s="33"/>
      <c r="FI138" s="35"/>
      <c r="FJ138" s="33"/>
      <c r="FK138" s="33"/>
      <c r="FL138" s="33"/>
      <c r="FM138" s="33"/>
      <c r="FN138" s="33"/>
      <c r="FO138" s="33"/>
      <c r="FP138" s="33"/>
      <c r="FQ138" s="33"/>
      <c r="FR138" s="33"/>
      <c r="FS138" s="33"/>
      <c r="FT138" s="35"/>
      <c r="FU138" s="33"/>
      <c r="FV138" s="33"/>
      <c r="FW138" s="33"/>
      <c r="FX138" s="33"/>
      <c r="FY138" s="33"/>
      <c r="FZ138" s="35"/>
      <c r="GA138" s="33"/>
      <c r="GB138" s="33"/>
      <c r="GC138" s="33"/>
      <c r="GD138" s="33"/>
      <c r="GE138" s="33"/>
      <c r="GF138" s="33"/>
      <c r="GG138" s="33"/>
      <c r="GH138" s="33"/>
      <c r="GI138" s="33"/>
      <c r="GJ138" s="33"/>
      <c r="GK138" s="33"/>
      <c r="GL138" s="33"/>
      <c r="GM138" s="33"/>
      <c r="GN138" s="33"/>
      <c r="GO138" s="33"/>
      <c r="GP138" s="38"/>
    </row>
    <row r="139" spans="1:198" x14ac:dyDescent="0.2">
      <c r="A139" s="44" t="s">
        <v>627</v>
      </c>
      <c r="B139" s="33" t="str">
        <f>IF(AND(ISTEXT(""),""&lt;&gt;""), HYPERLINK("", "Link"),"-")</f>
        <v>-</v>
      </c>
      <c r="C139" s="33" t="s">
        <v>489</v>
      </c>
      <c r="D139" s="33"/>
      <c r="E139" s="33"/>
      <c r="F139" s="33" t="s">
        <v>492</v>
      </c>
      <c r="G139" s="35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5"/>
      <c r="Z139" s="33"/>
      <c r="AA139" s="33"/>
      <c r="AB139" s="33"/>
      <c r="AC139" s="33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5"/>
      <c r="AU139" s="33"/>
      <c r="AV139" s="33"/>
      <c r="AW139" s="33"/>
      <c r="AX139" s="33"/>
      <c r="AY139" s="33"/>
      <c r="AZ139" s="33"/>
      <c r="BA139" s="33"/>
      <c r="BB139" s="33"/>
      <c r="BC139" s="33"/>
      <c r="BD139" s="33"/>
      <c r="BE139" s="35"/>
      <c r="BF139" s="33"/>
      <c r="BG139" s="33"/>
      <c r="BH139" s="33"/>
      <c r="BI139" s="33"/>
      <c r="BJ139" s="33"/>
      <c r="BK139" s="33"/>
      <c r="BL139" s="33"/>
      <c r="BM139" s="33"/>
      <c r="BN139" s="33"/>
      <c r="BO139" s="33"/>
      <c r="BP139" s="33"/>
      <c r="BQ139" s="35"/>
      <c r="BR139" s="33" t="s">
        <v>489</v>
      </c>
      <c r="BS139" s="33"/>
      <c r="BT139" s="33"/>
      <c r="BU139" s="33"/>
      <c r="BV139" s="33"/>
      <c r="BW139" s="33"/>
      <c r="BX139" s="33"/>
      <c r="BY139" s="33"/>
      <c r="BZ139" s="33"/>
      <c r="CA139" s="36"/>
      <c r="CB139" s="33"/>
      <c r="CC139" s="33"/>
      <c r="CD139" s="33"/>
      <c r="CE139" s="33"/>
      <c r="CF139" s="33"/>
      <c r="CG139" s="33"/>
      <c r="CH139" s="33"/>
      <c r="CI139" s="33"/>
      <c r="CJ139" s="33"/>
      <c r="CK139" s="35" t="s">
        <v>489</v>
      </c>
      <c r="CL139" s="33" t="s">
        <v>489</v>
      </c>
      <c r="CM139" s="33" t="s">
        <v>489</v>
      </c>
      <c r="CN139" s="33"/>
      <c r="CO139" s="33"/>
      <c r="CP139" s="33"/>
      <c r="CQ139" s="33"/>
      <c r="CR139" s="33"/>
      <c r="CS139" s="33"/>
      <c r="CT139" s="33"/>
      <c r="CU139" s="33"/>
      <c r="CV139" s="33"/>
      <c r="CW139" s="35"/>
      <c r="CX139" s="33"/>
      <c r="CY139" s="33"/>
      <c r="CZ139" s="33"/>
      <c r="DA139" s="33"/>
      <c r="DB139" s="33"/>
      <c r="DC139" s="33"/>
      <c r="DD139" s="33"/>
      <c r="DE139" s="33"/>
      <c r="DF139" s="33"/>
      <c r="DG139" s="33"/>
      <c r="DH139" s="33"/>
      <c r="DI139" s="33"/>
      <c r="DJ139" s="33"/>
      <c r="DK139" s="33"/>
      <c r="DL139" s="33"/>
      <c r="DM139" s="33"/>
      <c r="DN139" s="33"/>
      <c r="DO139" s="33"/>
      <c r="DP139" s="33"/>
      <c r="DQ139" s="33"/>
      <c r="DR139" s="33"/>
      <c r="DS139" s="33"/>
      <c r="DT139" s="33"/>
      <c r="DU139" s="33"/>
      <c r="DV139" s="33"/>
      <c r="DW139" s="33"/>
      <c r="DX139" s="33"/>
      <c r="DY139" s="33"/>
      <c r="DZ139" s="33"/>
      <c r="EA139" s="33"/>
      <c r="EB139" s="33"/>
      <c r="EC139" s="33"/>
      <c r="ED139" s="33"/>
      <c r="EE139" s="33"/>
      <c r="EF139" s="33"/>
      <c r="EG139" s="33"/>
      <c r="EH139" s="33"/>
      <c r="EI139" s="33"/>
      <c r="EJ139" s="33"/>
      <c r="EK139" s="33"/>
      <c r="EL139" s="35"/>
      <c r="EM139" s="33"/>
      <c r="EN139" s="33"/>
      <c r="EO139" s="33"/>
      <c r="EP139" s="33"/>
      <c r="EQ139" s="33"/>
      <c r="ER139" s="33"/>
      <c r="ES139" s="33"/>
      <c r="ET139" s="33"/>
      <c r="EU139" s="33"/>
      <c r="EV139" s="33"/>
      <c r="EW139" s="35"/>
      <c r="EX139" s="33"/>
      <c r="EY139" s="33"/>
      <c r="EZ139" s="33"/>
      <c r="FA139" s="35"/>
      <c r="FB139" s="33"/>
      <c r="FC139" s="33"/>
      <c r="FD139" s="33"/>
      <c r="FE139" s="33"/>
      <c r="FF139" s="33"/>
      <c r="FG139" s="33"/>
      <c r="FH139" s="33"/>
      <c r="FI139" s="35"/>
      <c r="FJ139" s="33"/>
      <c r="FK139" s="33"/>
      <c r="FL139" s="33"/>
      <c r="FM139" s="33"/>
      <c r="FN139" s="33"/>
      <c r="FO139" s="33"/>
      <c r="FP139" s="33"/>
      <c r="FQ139" s="33"/>
      <c r="FR139" s="33"/>
      <c r="FS139" s="33"/>
      <c r="FT139" s="35"/>
      <c r="FU139" s="33"/>
      <c r="FV139" s="33"/>
      <c r="FW139" s="33" t="s">
        <v>489</v>
      </c>
      <c r="FX139" s="33" t="s">
        <v>489</v>
      </c>
      <c r="FY139" s="33"/>
      <c r="FZ139" s="35"/>
      <c r="GA139" s="33"/>
      <c r="GB139" s="33"/>
      <c r="GC139" s="33"/>
      <c r="GD139" s="33"/>
      <c r="GE139" s="33"/>
      <c r="GF139" s="33"/>
      <c r="GG139" s="33"/>
      <c r="GH139" s="33"/>
      <c r="GI139" s="33"/>
      <c r="GJ139" s="33"/>
      <c r="GK139" s="33"/>
      <c r="GL139" s="33"/>
      <c r="GM139" s="33"/>
      <c r="GN139" s="33"/>
      <c r="GO139" s="33"/>
      <c r="GP139" s="38"/>
    </row>
    <row r="140" spans="1:198" x14ac:dyDescent="0.2">
      <c r="A140" s="44" t="s">
        <v>628</v>
      </c>
      <c r="B140" s="33" t="str">
        <f>IF(AND(ISTEXT("https://github.com/SliSE-SC/SliSE"),"https://github.com/SliSE-SC/SliSE"&lt;&gt;""), HYPERLINK("https://github.com/SliSE-SC/SliSE", "Link"),"-")</f>
        <v>Link</v>
      </c>
      <c r="C140" s="33" t="s">
        <v>489</v>
      </c>
      <c r="D140" s="33"/>
      <c r="E140" s="33" t="s">
        <v>489</v>
      </c>
      <c r="F140" s="33" t="s">
        <v>492</v>
      </c>
      <c r="G140" s="35"/>
      <c r="H140" s="33" t="s">
        <v>489</v>
      </c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5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5"/>
      <c r="AU140" s="33"/>
      <c r="AV140" s="33"/>
      <c r="AW140" s="33"/>
      <c r="AX140" s="33"/>
      <c r="AY140" s="33"/>
      <c r="AZ140" s="33"/>
      <c r="BA140" s="33"/>
      <c r="BB140" s="33"/>
      <c r="BC140" s="33"/>
      <c r="BD140" s="33"/>
      <c r="BE140" s="35"/>
      <c r="BF140" s="33"/>
      <c r="BG140" s="33"/>
      <c r="BH140" s="33"/>
      <c r="BI140" s="33"/>
      <c r="BJ140" s="33"/>
      <c r="BK140" s="33"/>
      <c r="BL140" s="33"/>
      <c r="BM140" s="33"/>
      <c r="BN140" s="33"/>
      <c r="BO140" s="33"/>
      <c r="BP140" s="33"/>
      <c r="BQ140" s="35"/>
      <c r="BR140" s="33"/>
      <c r="BS140" s="33"/>
      <c r="BT140" s="33"/>
      <c r="BU140" s="33"/>
      <c r="BV140" s="33"/>
      <c r="BW140" s="33"/>
      <c r="BX140" s="33"/>
      <c r="BY140" s="33"/>
      <c r="BZ140" s="33"/>
      <c r="CA140" s="36"/>
      <c r="CB140" s="33"/>
      <c r="CC140" s="33"/>
      <c r="CD140" s="33"/>
      <c r="CE140" s="33"/>
      <c r="CF140" s="33"/>
      <c r="CG140" s="33"/>
      <c r="CH140" s="33"/>
      <c r="CI140" s="33"/>
      <c r="CJ140" s="33"/>
      <c r="CK140" s="35"/>
      <c r="CL140" s="33"/>
      <c r="CM140" s="33"/>
      <c r="CN140" s="33"/>
      <c r="CO140" s="33"/>
      <c r="CP140" s="33"/>
      <c r="CQ140" s="33"/>
      <c r="CR140" s="33"/>
      <c r="CS140" s="33"/>
      <c r="CT140" s="33"/>
      <c r="CU140" s="33"/>
      <c r="CV140" s="33"/>
      <c r="CW140" s="35"/>
      <c r="CX140" s="33"/>
      <c r="CY140" s="33"/>
      <c r="CZ140" s="33"/>
      <c r="DA140" s="33"/>
      <c r="DB140" s="33"/>
      <c r="DC140" s="33"/>
      <c r="DD140" s="33"/>
      <c r="DE140" s="33"/>
      <c r="DF140" s="33"/>
      <c r="DG140" s="33"/>
      <c r="DH140" s="33"/>
      <c r="DI140" s="33"/>
      <c r="DJ140" s="33"/>
      <c r="DK140" s="33"/>
      <c r="DL140" s="33"/>
      <c r="DM140" s="33"/>
      <c r="DN140" s="33"/>
      <c r="DO140" s="33"/>
      <c r="DP140" s="33"/>
      <c r="DQ140" s="33"/>
      <c r="DR140" s="33"/>
      <c r="DS140" s="33"/>
      <c r="DT140" s="33"/>
      <c r="DU140" s="33"/>
      <c r="DV140" s="33"/>
      <c r="DW140" s="33"/>
      <c r="DX140" s="33"/>
      <c r="DY140" s="33"/>
      <c r="DZ140" s="33"/>
      <c r="EA140" s="33"/>
      <c r="EB140" s="33"/>
      <c r="EC140" s="33"/>
      <c r="ED140" s="33"/>
      <c r="EE140" s="33"/>
      <c r="EF140" s="33"/>
      <c r="EG140" s="33"/>
      <c r="EH140" s="33"/>
      <c r="EI140" s="33"/>
      <c r="EJ140" s="33"/>
      <c r="EK140" s="33"/>
      <c r="EL140" s="35"/>
      <c r="EM140" s="33"/>
      <c r="EN140" s="33"/>
      <c r="EO140" s="33"/>
      <c r="EP140" s="33"/>
      <c r="EQ140" s="33"/>
      <c r="ER140" s="33"/>
      <c r="ES140" s="33"/>
      <c r="ET140" s="33"/>
      <c r="EU140" s="33"/>
      <c r="EV140" s="33"/>
      <c r="EW140" s="35"/>
      <c r="EX140" s="33"/>
      <c r="EY140" s="33"/>
      <c r="EZ140" s="33"/>
      <c r="FA140" s="35"/>
      <c r="FB140" s="33"/>
      <c r="FC140" s="33"/>
      <c r="FD140" s="33"/>
      <c r="FE140" s="33"/>
      <c r="FF140" s="33"/>
      <c r="FG140" s="33"/>
      <c r="FH140" s="33"/>
      <c r="FI140" s="35"/>
      <c r="FJ140" s="33"/>
      <c r="FK140" s="33"/>
      <c r="FL140" s="33"/>
      <c r="FM140" s="33"/>
      <c r="FN140" s="33"/>
      <c r="FO140" s="33"/>
      <c r="FP140" s="33"/>
      <c r="FQ140" s="33"/>
      <c r="FR140" s="33"/>
      <c r="FS140" s="33"/>
      <c r="FT140" s="35"/>
      <c r="FU140" s="33"/>
      <c r="FV140" s="33"/>
      <c r="FW140" s="33"/>
      <c r="FX140" s="33"/>
      <c r="FY140" s="33"/>
      <c r="FZ140" s="35"/>
      <c r="GA140" s="33"/>
      <c r="GB140" s="33"/>
      <c r="GC140" s="33"/>
      <c r="GD140" s="33"/>
      <c r="GE140" s="33"/>
      <c r="GF140" s="33"/>
      <c r="GG140" s="33"/>
      <c r="GH140" s="33"/>
      <c r="GI140" s="33"/>
      <c r="GJ140" s="33"/>
      <c r="GK140" s="33"/>
      <c r="GL140" s="33"/>
      <c r="GM140" s="33"/>
      <c r="GN140" s="33"/>
      <c r="GO140" s="33"/>
      <c r="GP140" s="38"/>
    </row>
    <row r="141" spans="1:198" x14ac:dyDescent="0.2">
      <c r="A141" s="46" t="s">
        <v>629</v>
      </c>
      <c r="B141" s="33" t="str">
        <f>IF(AND(ISTEXT("https://github.com/hitew/ContractCheck"),"https://github.com/hitew/ContractCheck"&lt;&gt;""), HYPERLINK("https://github.com/hitew/ContractCheck", "Link"),"-")</f>
        <v>Link</v>
      </c>
      <c r="C141" s="33" t="s">
        <v>489</v>
      </c>
      <c r="D141" s="33"/>
      <c r="E141" s="33" t="s">
        <v>489</v>
      </c>
      <c r="F141" s="33" t="s">
        <v>490</v>
      </c>
      <c r="G141" s="35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5"/>
      <c r="Z141" s="33" t="s">
        <v>489</v>
      </c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5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5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5"/>
      <c r="BR141" s="33" t="s">
        <v>489</v>
      </c>
      <c r="BS141" s="33"/>
      <c r="BT141" s="33"/>
      <c r="BU141" s="33"/>
      <c r="BV141" s="33"/>
      <c r="BW141" s="33"/>
      <c r="BX141" s="33"/>
      <c r="BY141" s="33"/>
      <c r="BZ141" s="33"/>
      <c r="CA141" s="36"/>
      <c r="CB141" s="33"/>
      <c r="CC141" s="33"/>
      <c r="CD141" s="33"/>
      <c r="CE141" s="33"/>
      <c r="CF141" s="33"/>
      <c r="CG141" s="33"/>
      <c r="CH141" s="33"/>
      <c r="CI141" s="33"/>
      <c r="CJ141" s="33"/>
      <c r="CK141" s="35" t="s">
        <v>489</v>
      </c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5"/>
      <c r="CX141" s="33"/>
      <c r="CY141" s="33"/>
      <c r="CZ141" s="33"/>
      <c r="DA141" s="33"/>
      <c r="DB141" s="33"/>
      <c r="DC141" s="33"/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/>
      <c r="DY141" s="33"/>
      <c r="DZ141" s="33"/>
      <c r="EA141" s="33"/>
      <c r="EB141" s="33"/>
      <c r="EC141" s="33"/>
      <c r="ED141" s="33"/>
      <c r="EE141" s="33"/>
      <c r="EF141" s="33"/>
      <c r="EG141" s="33"/>
      <c r="EH141" s="33"/>
      <c r="EI141" s="33"/>
      <c r="EJ141" s="33"/>
      <c r="EK141" s="33"/>
      <c r="EL141" s="35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5"/>
      <c r="EX141" s="33"/>
      <c r="EY141" s="33"/>
      <c r="EZ141" s="33"/>
      <c r="FA141" s="35"/>
      <c r="FB141" s="33"/>
      <c r="FC141" s="33"/>
      <c r="FD141" s="33"/>
      <c r="FE141" s="33"/>
      <c r="FF141" s="33"/>
      <c r="FG141" s="33"/>
      <c r="FH141" s="33"/>
      <c r="FI141" s="35"/>
      <c r="FJ141" s="33"/>
      <c r="FK141" s="33"/>
      <c r="FL141" s="33"/>
      <c r="FM141" s="33"/>
      <c r="FN141" s="33"/>
      <c r="FO141" s="33"/>
      <c r="FP141" s="33"/>
      <c r="FQ141" s="33"/>
      <c r="FR141" s="33"/>
      <c r="FS141" s="33"/>
      <c r="FT141" s="35"/>
      <c r="FU141" s="33"/>
      <c r="FV141" s="33"/>
      <c r="FW141" s="33"/>
      <c r="FX141" s="33"/>
      <c r="FY141" s="33"/>
      <c r="FZ141" s="35"/>
      <c r="GA141" s="33"/>
      <c r="GB141" s="33"/>
      <c r="GC141" s="33"/>
      <c r="GD141" s="33"/>
      <c r="GE141" s="33"/>
      <c r="GF141" s="33"/>
      <c r="GG141" s="33"/>
      <c r="GH141" s="33"/>
      <c r="GI141" s="33"/>
      <c r="GJ141" s="33"/>
      <c r="GK141" s="33"/>
      <c r="GL141" s="33"/>
      <c r="GM141" s="33"/>
      <c r="GN141" s="33"/>
      <c r="GO141" s="33"/>
      <c r="GP141" s="38"/>
    </row>
    <row r="142" spans="1:198" x14ac:dyDescent="0.2">
      <c r="A142" s="44" t="s">
        <v>630</v>
      </c>
      <c r="B142" s="33" t="str">
        <f>IF(AND(ISTEXT(""),""&lt;&gt;""), HYPERLINK("", "Link"),"-")</f>
        <v>-</v>
      </c>
      <c r="C142" s="33"/>
      <c r="D142" s="33"/>
      <c r="E142" s="33"/>
      <c r="F142" s="33" t="s">
        <v>492</v>
      </c>
      <c r="G142" s="35"/>
      <c r="H142" s="47" t="s">
        <v>489</v>
      </c>
      <c r="I142" s="47"/>
      <c r="J142" s="47"/>
      <c r="K142" s="47"/>
      <c r="L142" s="47"/>
      <c r="M142" s="33"/>
      <c r="N142" s="33"/>
      <c r="O142" s="33"/>
      <c r="P142" s="33"/>
      <c r="Q142" s="47" t="s">
        <v>489</v>
      </c>
      <c r="R142" s="33"/>
      <c r="S142" s="33"/>
      <c r="T142" s="33"/>
      <c r="U142" s="33"/>
      <c r="V142" s="33"/>
      <c r="W142" s="47" t="s">
        <v>489</v>
      </c>
      <c r="X142" s="33"/>
      <c r="Y142" s="35"/>
      <c r="Z142" s="47" t="s">
        <v>489</v>
      </c>
      <c r="AA142" s="47" t="s">
        <v>489</v>
      </c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5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5"/>
      <c r="BF142" s="33"/>
      <c r="BG142" s="33"/>
      <c r="BH142" s="33"/>
      <c r="BI142" s="33"/>
      <c r="BJ142" s="33"/>
      <c r="BK142" s="33"/>
      <c r="BL142" s="33"/>
      <c r="BM142" s="33"/>
      <c r="BN142" s="33"/>
      <c r="BO142" s="33"/>
      <c r="BP142" s="33"/>
      <c r="BQ142" s="35"/>
      <c r="BR142" s="33"/>
      <c r="BS142" s="33"/>
      <c r="BT142" s="33"/>
      <c r="BU142" s="33"/>
      <c r="BV142" s="33"/>
      <c r="BW142" s="33"/>
      <c r="BX142" s="33"/>
      <c r="BY142" s="33"/>
      <c r="BZ142" s="33"/>
      <c r="CA142" s="36"/>
      <c r="CB142" s="33"/>
      <c r="CC142" s="33"/>
      <c r="CD142" s="33"/>
      <c r="CE142" s="33"/>
      <c r="CF142" s="33"/>
      <c r="CG142" s="33"/>
      <c r="CH142" s="33"/>
      <c r="CI142" s="33"/>
      <c r="CJ142" s="33"/>
      <c r="CK142" s="48" t="s">
        <v>489</v>
      </c>
      <c r="CL142" s="47"/>
      <c r="CM142" s="47"/>
      <c r="CN142" s="33"/>
      <c r="CO142" s="33"/>
      <c r="CP142" s="33"/>
      <c r="CQ142" s="33"/>
      <c r="CR142" s="33"/>
      <c r="CS142" s="33"/>
      <c r="CT142" s="33"/>
      <c r="CU142" s="33"/>
      <c r="CV142" s="33"/>
      <c r="CW142" s="35"/>
      <c r="CX142" s="33"/>
      <c r="CY142" s="33"/>
      <c r="CZ142" s="33"/>
      <c r="DA142" s="33"/>
      <c r="DB142" s="33"/>
      <c r="DC142" s="33"/>
      <c r="DD142" s="33"/>
      <c r="DE142" s="33"/>
      <c r="DF142" s="33"/>
      <c r="DG142" s="33"/>
      <c r="DH142" s="33"/>
      <c r="DI142" s="33"/>
      <c r="DJ142" s="33"/>
      <c r="DK142" s="33"/>
      <c r="DL142" s="33"/>
      <c r="DM142" s="33"/>
      <c r="DN142" s="33"/>
      <c r="DO142" s="33"/>
      <c r="DP142" s="33"/>
      <c r="DQ142" s="33"/>
      <c r="DR142" s="33"/>
      <c r="DS142" s="33"/>
      <c r="DT142" s="33"/>
      <c r="DU142" s="33"/>
      <c r="DV142" s="33"/>
      <c r="DW142" s="33"/>
      <c r="DX142" s="33"/>
      <c r="DY142" s="33"/>
      <c r="DZ142" s="33"/>
      <c r="EA142" s="33"/>
      <c r="EB142" s="33"/>
      <c r="EC142" s="33"/>
      <c r="ED142" s="33"/>
      <c r="EE142" s="33"/>
      <c r="EF142" s="33"/>
      <c r="EG142" s="33"/>
      <c r="EH142" s="33"/>
      <c r="EI142" s="33"/>
      <c r="EJ142" s="33"/>
      <c r="EK142" s="33"/>
      <c r="EL142" s="35"/>
      <c r="EM142" s="33"/>
      <c r="EN142" s="33"/>
      <c r="EO142" s="33"/>
      <c r="EP142" s="33"/>
      <c r="EQ142" s="33"/>
      <c r="ER142" s="33"/>
      <c r="ES142" s="33"/>
      <c r="ET142" s="33"/>
      <c r="EU142" s="33"/>
      <c r="EV142" s="33"/>
      <c r="EW142" s="35"/>
      <c r="EX142" s="33"/>
      <c r="EY142" s="33"/>
      <c r="EZ142" s="33"/>
      <c r="FA142" s="35"/>
      <c r="FB142" s="33"/>
      <c r="FC142" s="33"/>
      <c r="FD142" s="33"/>
      <c r="FE142" s="33"/>
      <c r="FF142" s="33"/>
      <c r="FG142" s="33"/>
      <c r="FH142" s="33"/>
      <c r="FI142" s="35"/>
      <c r="FJ142" s="33"/>
      <c r="FK142" s="33"/>
      <c r="FL142" s="33"/>
      <c r="FM142" s="33"/>
      <c r="FN142" s="33"/>
      <c r="FO142" s="33"/>
      <c r="FP142" s="33"/>
      <c r="FQ142" s="33"/>
      <c r="FR142" s="33"/>
      <c r="FS142" s="33"/>
      <c r="FT142" s="35"/>
      <c r="FU142" s="33"/>
      <c r="FV142" s="33"/>
      <c r="FW142" s="33"/>
      <c r="FX142" s="33"/>
      <c r="FY142" s="33"/>
      <c r="FZ142" s="35"/>
      <c r="GA142" s="33"/>
      <c r="GB142" s="33"/>
      <c r="GC142" s="33"/>
      <c r="GD142" s="33"/>
      <c r="GE142" s="33"/>
      <c r="GF142" s="33"/>
      <c r="GG142" s="33"/>
      <c r="GH142" s="33"/>
      <c r="GI142" s="33"/>
      <c r="GJ142" s="33"/>
      <c r="GK142" s="33"/>
      <c r="GL142" s="33"/>
      <c r="GM142" s="33"/>
      <c r="GN142" s="33"/>
      <c r="GO142" s="33"/>
      <c r="GP142" s="38"/>
    </row>
    <row r="143" spans="1:198" x14ac:dyDescent="0.2">
      <c r="A143" s="44" t="s">
        <v>631</v>
      </c>
      <c r="B143" s="33" t="str">
        <f>IF(AND(ISTEXT(""),""&lt;&gt;""), HYPERLINK("", "Link"),"-")</f>
        <v>-</v>
      </c>
      <c r="C143" s="33" t="s">
        <v>489</v>
      </c>
      <c r="D143" s="33"/>
      <c r="E143" s="33"/>
      <c r="F143" s="33" t="s">
        <v>492</v>
      </c>
      <c r="G143" s="35"/>
      <c r="H143" s="33" t="s">
        <v>489</v>
      </c>
      <c r="I143" s="33"/>
      <c r="J143" s="33"/>
      <c r="K143" s="33"/>
      <c r="L143" s="33"/>
      <c r="M143" s="33" t="s">
        <v>632</v>
      </c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5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5" t="s">
        <v>489</v>
      </c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5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5"/>
      <c r="BR143" s="33" t="s">
        <v>489</v>
      </c>
      <c r="BS143" s="33"/>
      <c r="BT143" s="33" t="s">
        <v>489</v>
      </c>
      <c r="BU143" s="33"/>
      <c r="BV143" s="33"/>
      <c r="BW143" s="33"/>
      <c r="BX143" s="33"/>
      <c r="BY143" s="33"/>
      <c r="BZ143" s="33"/>
      <c r="CA143" s="36"/>
      <c r="CB143" s="33"/>
      <c r="CC143" s="33"/>
      <c r="CD143" s="33"/>
      <c r="CE143" s="33"/>
      <c r="CF143" s="33"/>
      <c r="CG143" s="33"/>
      <c r="CH143" s="33"/>
      <c r="CI143" s="33"/>
      <c r="CJ143" s="33"/>
      <c r="CK143" s="35" t="s">
        <v>489</v>
      </c>
      <c r="CL143" s="33"/>
      <c r="CM143" s="33"/>
      <c r="CN143" s="33"/>
      <c r="CO143" s="33"/>
      <c r="CP143" s="33"/>
      <c r="CQ143" s="33"/>
      <c r="CR143" s="33"/>
      <c r="CS143" s="33"/>
      <c r="CT143" s="33"/>
      <c r="CU143" s="33"/>
      <c r="CV143" s="33"/>
      <c r="CW143" s="35"/>
      <c r="CX143" s="33"/>
      <c r="CY143" s="33"/>
      <c r="CZ143" s="33"/>
      <c r="DA143" s="33"/>
      <c r="DB143" s="33"/>
      <c r="DC143" s="33"/>
      <c r="DD143" s="33"/>
      <c r="DE143" s="33"/>
      <c r="DF143" s="33"/>
      <c r="DG143" s="33"/>
      <c r="DH143" s="33"/>
      <c r="DI143" s="33"/>
      <c r="DJ143" s="33"/>
      <c r="DK143" s="33"/>
      <c r="DL143" s="33"/>
      <c r="DM143" s="33"/>
      <c r="DN143" s="33"/>
      <c r="DO143" s="33"/>
      <c r="DP143" s="33"/>
      <c r="DQ143" s="33"/>
      <c r="DR143" s="33"/>
      <c r="DS143" s="33"/>
      <c r="DT143" s="33"/>
      <c r="DU143" s="33"/>
      <c r="DV143" s="33"/>
      <c r="DW143" s="33"/>
      <c r="DX143" s="33"/>
      <c r="DY143" s="33"/>
      <c r="DZ143" s="33"/>
      <c r="EA143" s="33"/>
      <c r="EB143" s="33"/>
      <c r="EC143" s="33"/>
      <c r="ED143" s="33"/>
      <c r="EE143" s="33"/>
      <c r="EF143" s="33"/>
      <c r="EG143" s="33"/>
      <c r="EH143" s="33"/>
      <c r="EI143" s="33"/>
      <c r="EJ143" s="33"/>
      <c r="EK143" s="33"/>
      <c r="EL143" s="35"/>
      <c r="EM143" s="33"/>
      <c r="EN143" s="33"/>
      <c r="EO143" s="33"/>
      <c r="EP143" s="33"/>
      <c r="EQ143" s="33"/>
      <c r="ER143" s="33"/>
      <c r="ES143" s="33"/>
      <c r="ET143" s="33"/>
      <c r="EU143" s="33"/>
      <c r="EV143" s="33"/>
      <c r="EW143" s="35"/>
      <c r="EX143" s="33"/>
      <c r="EY143" s="33"/>
      <c r="EZ143" s="33"/>
      <c r="FA143" s="35"/>
      <c r="FB143" s="33"/>
      <c r="FC143" s="33"/>
      <c r="FD143" s="33"/>
      <c r="FE143" s="33"/>
      <c r="FF143" s="33"/>
      <c r="FG143" s="33"/>
      <c r="FH143" s="33"/>
      <c r="FI143" s="35"/>
      <c r="FJ143" s="33"/>
      <c r="FK143" s="33"/>
      <c r="FL143" s="33"/>
      <c r="FM143" s="33"/>
      <c r="FN143" s="33"/>
      <c r="FO143" s="33"/>
      <c r="FP143" s="33"/>
      <c r="FQ143" s="33"/>
      <c r="FR143" s="33"/>
      <c r="FS143" s="33"/>
      <c r="FT143" s="35"/>
      <c r="FU143" s="33"/>
      <c r="FV143" s="33"/>
      <c r="FW143" s="33"/>
      <c r="FX143" s="33"/>
      <c r="FY143" s="33"/>
      <c r="FZ143" s="35"/>
      <c r="GA143" s="33"/>
      <c r="GB143" s="33"/>
      <c r="GC143" s="33"/>
      <c r="GD143" s="33"/>
      <c r="GE143" s="33"/>
      <c r="GF143" s="33"/>
      <c r="GG143" s="33"/>
      <c r="GH143" s="33"/>
      <c r="GI143" s="33"/>
      <c r="GJ143" s="33"/>
      <c r="GK143" s="33"/>
      <c r="GL143" s="33"/>
      <c r="GM143" s="33"/>
      <c r="GN143" s="33"/>
      <c r="GO143" s="33"/>
      <c r="GP143" s="38"/>
    </row>
    <row r="144" spans="1:198" x14ac:dyDescent="0.2">
      <c r="A144" s="46" t="s">
        <v>633</v>
      </c>
      <c r="B144" s="33" t="str">
        <f>IF(AND(ISTEXT(""),""&lt;&gt;""), HYPERLINK("", "Link"),"-")</f>
        <v>-</v>
      </c>
      <c r="C144" s="33" t="s">
        <v>489</v>
      </c>
      <c r="D144" s="33" t="s">
        <v>489</v>
      </c>
      <c r="E144" s="33"/>
      <c r="F144" s="33" t="s">
        <v>490</v>
      </c>
      <c r="G144" s="35"/>
      <c r="H144" s="33" t="s">
        <v>489</v>
      </c>
      <c r="I144" s="33"/>
      <c r="J144" s="33"/>
      <c r="K144" s="33"/>
      <c r="L144" s="33"/>
      <c r="M144" s="33"/>
      <c r="N144" s="33"/>
      <c r="O144" s="33"/>
      <c r="P144" s="33"/>
      <c r="Q144" s="33" t="s">
        <v>489</v>
      </c>
      <c r="R144" s="33"/>
      <c r="S144" s="33"/>
      <c r="T144" s="33"/>
      <c r="U144" s="33"/>
      <c r="V144" s="33"/>
      <c r="W144" s="33"/>
      <c r="X144" s="33"/>
      <c r="Y144" s="35"/>
      <c r="Z144" s="33" t="s">
        <v>489</v>
      </c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5" t="s">
        <v>489</v>
      </c>
      <c r="AU144" s="33"/>
      <c r="AV144" s="33"/>
      <c r="AW144" s="33"/>
      <c r="AX144" s="33"/>
      <c r="AY144" s="33" t="s">
        <v>489</v>
      </c>
      <c r="AZ144" s="33"/>
      <c r="BA144" s="33"/>
      <c r="BB144" s="33"/>
      <c r="BC144" s="33"/>
      <c r="BD144" s="33"/>
      <c r="BE144" s="35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5"/>
      <c r="BR144" s="33"/>
      <c r="BS144" s="33"/>
      <c r="BT144" s="33"/>
      <c r="BU144" s="33"/>
      <c r="BV144" s="33"/>
      <c r="BW144" s="33"/>
      <c r="BX144" s="33"/>
      <c r="BY144" s="33"/>
      <c r="BZ144" s="33"/>
      <c r="CA144" s="36"/>
      <c r="CB144" s="33"/>
      <c r="CC144" s="33"/>
      <c r="CD144" s="33"/>
      <c r="CE144" s="33"/>
      <c r="CF144" s="33"/>
      <c r="CG144" s="33"/>
      <c r="CH144" s="33"/>
      <c r="CI144" s="33"/>
      <c r="CJ144" s="33"/>
      <c r="CK144" s="35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5"/>
      <c r="CX144" s="33"/>
      <c r="CY144" s="33"/>
      <c r="CZ144" s="33"/>
      <c r="DA144" s="33"/>
      <c r="DB144" s="33"/>
      <c r="DC144" s="33"/>
      <c r="DD144" s="33"/>
      <c r="DE144" s="33"/>
      <c r="DF144" s="33"/>
      <c r="DG144" s="33"/>
      <c r="DH144" s="33"/>
      <c r="DI144" s="33"/>
      <c r="DJ144" s="33"/>
      <c r="DK144" s="33"/>
      <c r="DL144" s="33"/>
      <c r="DM144" s="33"/>
      <c r="DN144" s="33"/>
      <c r="DO144" s="33"/>
      <c r="DP144" s="33"/>
      <c r="DQ144" s="33"/>
      <c r="DR144" s="33"/>
      <c r="DS144" s="33"/>
      <c r="DT144" s="33"/>
      <c r="DU144" s="33"/>
      <c r="DV144" s="33"/>
      <c r="DW144" s="33"/>
      <c r="DX144" s="33"/>
      <c r="DY144" s="33"/>
      <c r="DZ144" s="33"/>
      <c r="EA144" s="33"/>
      <c r="EB144" s="33"/>
      <c r="EC144" s="33"/>
      <c r="ED144" s="33"/>
      <c r="EE144" s="33"/>
      <c r="EF144" s="33"/>
      <c r="EG144" s="33"/>
      <c r="EH144" s="33"/>
      <c r="EI144" s="33"/>
      <c r="EJ144" s="33"/>
      <c r="EK144" s="33"/>
      <c r="EL144" s="35"/>
      <c r="EM144" s="33"/>
      <c r="EN144" s="33"/>
      <c r="EO144" s="33"/>
      <c r="EP144" s="33"/>
      <c r="EQ144" s="33"/>
      <c r="ER144" s="33"/>
      <c r="ES144" s="33"/>
      <c r="ET144" s="33"/>
      <c r="EU144" s="33"/>
      <c r="EV144" s="33"/>
      <c r="EW144" s="35"/>
      <c r="EX144" s="33"/>
      <c r="EY144" s="33"/>
      <c r="EZ144" s="33"/>
      <c r="FA144" s="35"/>
      <c r="FB144" s="33"/>
      <c r="FC144" s="33"/>
      <c r="FD144" s="33"/>
      <c r="FE144" s="33"/>
      <c r="FF144" s="33"/>
      <c r="FG144" s="33"/>
      <c r="FH144" s="33"/>
      <c r="FI144" s="35"/>
      <c r="FJ144" s="33"/>
      <c r="FK144" s="33"/>
      <c r="FL144" s="33"/>
      <c r="FM144" s="33"/>
      <c r="FN144" s="33"/>
      <c r="FO144" s="33"/>
      <c r="FP144" s="33"/>
      <c r="FQ144" s="33"/>
      <c r="FR144" s="33"/>
      <c r="FS144" s="33"/>
      <c r="FT144" s="35"/>
      <c r="FU144" s="33"/>
      <c r="FV144" s="33"/>
      <c r="FW144" s="33"/>
      <c r="FX144" s="33"/>
      <c r="FY144" s="33"/>
      <c r="FZ144" s="35"/>
      <c r="GA144" s="33"/>
      <c r="GB144" s="33"/>
      <c r="GC144" s="33"/>
      <c r="GD144" s="33"/>
      <c r="GE144" s="33"/>
      <c r="GF144" s="33"/>
      <c r="GG144" s="33"/>
      <c r="GH144" s="33"/>
      <c r="GI144" s="33"/>
      <c r="GJ144" s="33"/>
      <c r="GK144" s="33"/>
      <c r="GL144" s="33"/>
      <c r="GM144" s="33"/>
      <c r="GN144" s="33"/>
      <c r="GO144" s="33"/>
      <c r="GP144" s="38"/>
    </row>
    <row r="145" spans="1:198" x14ac:dyDescent="0.2">
      <c r="A145" s="46" t="s">
        <v>634</v>
      </c>
      <c r="B145" s="33" t="str">
        <f>IF(AND(ISTEXT(""),""&lt;&gt;""), HYPERLINK("", "Link"),"-")</f>
        <v>-</v>
      </c>
      <c r="C145" s="33"/>
      <c r="D145" s="33"/>
      <c r="E145" s="33"/>
      <c r="F145" s="33" t="s">
        <v>490</v>
      </c>
      <c r="G145" s="35" t="s">
        <v>489</v>
      </c>
      <c r="H145" s="33" t="s">
        <v>489</v>
      </c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5"/>
      <c r="Z145" s="33" t="s">
        <v>489</v>
      </c>
      <c r="AA145" s="33"/>
      <c r="AB145" s="33"/>
      <c r="AC145" s="33" t="s">
        <v>489</v>
      </c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5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5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5"/>
      <c r="BR145" s="33"/>
      <c r="BS145" s="33"/>
      <c r="BT145" s="33"/>
      <c r="BU145" s="33"/>
      <c r="BV145" s="33"/>
      <c r="BW145" s="33"/>
      <c r="BX145" s="33"/>
      <c r="BY145" s="33"/>
      <c r="BZ145" s="33"/>
      <c r="CA145" s="36"/>
      <c r="CB145" s="33"/>
      <c r="CC145" s="33"/>
      <c r="CD145" s="33"/>
      <c r="CE145" s="33"/>
      <c r="CF145" s="33"/>
      <c r="CG145" s="33"/>
      <c r="CH145" s="33"/>
      <c r="CI145" s="33"/>
      <c r="CJ145" s="33"/>
      <c r="CK145" s="35" t="s">
        <v>489</v>
      </c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5"/>
      <c r="CX145" s="33"/>
      <c r="CY145" s="33"/>
      <c r="CZ145" s="33"/>
      <c r="DA145" s="33"/>
      <c r="DB145" s="33"/>
      <c r="DC145" s="33"/>
      <c r="DD145" s="33"/>
      <c r="DE145" s="33"/>
      <c r="DF145" s="33"/>
      <c r="DG145" s="33"/>
      <c r="DH145" s="33"/>
      <c r="DI145" s="33"/>
      <c r="DJ145" s="33"/>
      <c r="DK145" s="33"/>
      <c r="DL145" s="33"/>
      <c r="DM145" s="33"/>
      <c r="DN145" s="33"/>
      <c r="DO145" s="33"/>
      <c r="DP145" s="33"/>
      <c r="DQ145" s="33"/>
      <c r="DR145" s="33"/>
      <c r="DS145" s="33"/>
      <c r="DT145" s="33"/>
      <c r="DU145" s="33"/>
      <c r="DV145" s="33"/>
      <c r="DW145" s="33"/>
      <c r="DX145" s="33"/>
      <c r="DY145" s="33"/>
      <c r="DZ145" s="33"/>
      <c r="EA145" s="33"/>
      <c r="EB145" s="33"/>
      <c r="EC145" s="33"/>
      <c r="ED145" s="33"/>
      <c r="EE145" s="33"/>
      <c r="EF145" s="33"/>
      <c r="EG145" s="33"/>
      <c r="EH145" s="33"/>
      <c r="EI145" s="33"/>
      <c r="EJ145" s="33"/>
      <c r="EK145" s="33"/>
      <c r="EL145" s="35"/>
      <c r="EM145" s="33"/>
      <c r="EN145" s="33"/>
      <c r="EO145" s="33"/>
      <c r="EP145" s="33"/>
      <c r="EQ145" s="33"/>
      <c r="ER145" s="33"/>
      <c r="ES145" s="33"/>
      <c r="ET145" s="33"/>
      <c r="EU145" s="33"/>
      <c r="EV145" s="33"/>
      <c r="EW145" s="35"/>
      <c r="EX145" s="33"/>
      <c r="EY145" s="33"/>
      <c r="EZ145" s="33"/>
      <c r="FA145" s="35"/>
      <c r="FB145" s="33"/>
      <c r="FC145" s="33"/>
      <c r="FD145" s="33"/>
      <c r="FE145" s="33"/>
      <c r="FF145" s="33"/>
      <c r="FG145" s="33"/>
      <c r="FH145" s="33"/>
      <c r="FI145" s="35"/>
      <c r="FJ145" s="33"/>
      <c r="FK145" s="33"/>
      <c r="FL145" s="33"/>
      <c r="FM145" s="33"/>
      <c r="FN145" s="33"/>
      <c r="FO145" s="33"/>
      <c r="FP145" s="33"/>
      <c r="FQ145" s="33"/>
      <c r="FR145" s="33"/>
      <c r="FS145" s="33"/>
      <c r="FT145" s="35"/>
      <c r="FU145" s="33"/>
      <c r="FV145" s="33"/>
      <c r="FW145" s="33"/>
      <c r="FX145" s="33"/>
      <c r="FY145" s="33"/>
      <c r="FZ145" s="35"/>
      <c r="GA145" s="33"/>
      <c r="GB145" s="33"/>
      <c r="GC145" s="33"/>
      <c r="GD145" s="33"/>
      <c r="GE145" s="33"/>
      <c r="GF145" s="33"/>
      <c r="GG145" s="33"/>
      <c r="GH145" s="33"/>
      <c r="GI145" s="33"/>
      <c r="GJ145" s="33"/>
      <c r="GK145" s="33"/>
      <c r="GL145" s="33"/>
      <c r="GM145" s="33"/>
      <c r="GN145" s="33"/>
      <c r="GO145" s="33"/>
      <c r="GP145" s="38"/>
    </row>
    <row r="146" spans="1:198" x14ac:dyDescent="0.2">
      <c r="A146" s="44" t="s">
        <v>635</v>
      </c>
      <c r="B146" s="33" t="str">
        <f>IF(AND(ISTEXT("https://github.com/helloswx/EVM-Shield"),"https://github.com/helloswx/EVM-Shield"&lt;&gt;""), HYPERLINK("https://github.com/helloswx/EVM-Shield", "Link"),"-")</f>
        <v>Link</v>
      </c>
      <c r="C146" s="33" t="s">
        <v>489</v>
      </c>
      <c r="D146" s="33" t="s">
        <v>489</v>
      </c>
      <c r="E146" s="33" t="s">
        <v>489</v>
      </c>
      <c r="F146" s="33" t="s">
        <v>492</v>
      </c>
      <c r="G146" s="35"/>
      <c r="H146" s="33" t="s">
        <v>489</v>
      </c>
      <c r="I146" s="33"/>
      <c r="J146" s="33"/>
      <c r="K146" s="33"/>
      <c r="L146" s="33"/>
      <c r="M146" s="33"/>
      <c r="N146" s="33"/>
      <c r="O146" s="33"/>
      <c r="P146" s="33"/>
      <c r="Q146" s="47" t="s">
        <v>489</v>
      </c>
      <c r="R146" s="33"/>
      <c r="S146" s="33"/>
      <c r="T146" s="33"/>
      <c r="U146" s="33"/>
      <c r="V146" s="33"/>
      <c r="W146" s="33" t="s">
        <v>489</v>
      </c>
      <c r="X146" s="33"/>
      <c r="Y146" s="35"/>
      <c r="Z146" s="33"/>
      <c r="AA146" s="33"/>
      <c r="AB146" s="33"/>
      <c r="AC146" s="33" t="s">
        <v>489</v>
      </c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5"/>
      <c r="AU146" s="33"/>
      <c r="AV146" s="33"/>
      <c r="AW146" s="33"/>
      <c r="AX146" s="33"/>
      <c r="AY146" s="33"/>
      <c r="AZ146" s="33"/>
      <c r="BA146" s="33"/>
      <c r="BB146" s="33"/>
      <c r="BC146" s="33"/>
      <c r="BD146" s="33"/>
      <c r="BE146" s="35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5"/>
      <c r="BR146" s="33" t="s">
        <v>489</v>
      </c>
      <c r="BS146" s="33"/>
      <c r="BT146" s="33" t="s">
        <v>489</v>
      </c>
      <c r="BU146" s="33" t="s">
        <v>489</v>
      </c>
      <c r="BV146" s="33"/>
      <c r="BW146" s="33"/>
      <c r="BX146" s="33"/>
      <c r="BY146" s="33"/>
      <c r="BZ146" s="33"/>
      <c r="CA146" s="36"/>
      <c r="CB146" s="33"/>
      <c r="CC146" s="33"/>
      <c r="CD146" s="33"/>
      <c r="CE146" s="33"/>
      <c r="CF146" s="33"/>
      <c r="CG146" s="33"/>
      <c r="CH146" s="33"/>
      <c r="CI146" s="33"/>
      <c r="CJ146" s="33"/>
      <c r="CK146" s="35" t="s">
        <v>489</v>
      </c>
      <c r="CL146" s="33"/>
      <c r="CM146" s="33"/>
      <c r="CN146" s="33"/>
      <c r="CO146" s="33"/>
      <c r="CP146" s="33"/>
      <c r="CQ146" s="33"/>
      <c r="CR146" s="33"/>
      <c r="CS146" s="33"/>
      <c r="CT146" s="33"/>
      <c r="CU146" s="33"/>
      <c r="CV146" s="33"/>
      <c r="CW146" s="35"/>
      <c r="CX146" s="33"/>
      <c r="CY146" s="33"/>
      <c r="CZ146" s="33"/>
      <c r="DA146" s="33"/>
      <c r="DB146" s="33"/>
      <c r="DC146" s="33"/>
      <c r="DD146" s="33"/>
      <c r="DE146" s="33"/>
      <c r="DF146" s="33"/>
      <c r="DG146" s="33"/>
      <c r="DH146" s="33"/>
      <c r="DI146" s="33"/>
      <c r="DJ146" s="33"/>
      <c r="DK146" s="33"/>
      <c r="DL146" s="33"/>
      <c r="DM146" s="33"/>
      <c r="DN146" s="33"/>
      <c r="DO146" s="33"/>
      <c r="DP146" s="33"/>
      <c r="DQ146" s="33"/>
      <c r="DR146" s="33"/>
      <c r="DS146" s="33" t="s">
        <v>489</v>
      </c>
      <c r="DT146" s="33"/>
      <c r="DU146" s="33"/>
      <c r="DV146" s="33"/>
      <c r="DW146" s="33"/>
      <c r="DX146" s="33"/>
      <c r="DY146" s="33"/>
      <c r="DZ146" s="33"/>
      <c r="EA146" s="33"/>
      <c r="EB146" s="33"/>
      <c r="EC146" s="33"/>
      <c r="ED146" s="33"/>
      <c r="EE146" s="33"/>
      <c r="EF146" s="33"/>
      <c r="EG146" s="33"/>
      <c r="EH146" s="33"/>
      <c r="EI146" s="33"/>
      <c r="EJ146" s="33"/>
      <c r="EK146" s="33"/>
      <c r="EL146" s="35"/>
      <c r="EM146" s="33"/>
      <c r="EN146" s="33"/>
      <c r="EO146" s="33"/>
      <c r="EP146" s="33"/>
      <c r="EQ146" s="33"/>
      <c r="ER146" s="33"/>
      <c r="ES146" s="33"/>
      <c r="ET146" s="33"/>
      <c r="EU146" s="33"/>
      <c r="EV146" s="33"/>
      <c r="EW146" s="35"/>
      <c r="EX146" s="33"/>
      <c r="EY146" s="33"/>
      <c r="EZ146" s="33"/>
      <c r="FA146" s="35"/>
      <c r="FB146" s="33"/>
      <c r="FC146" s="33"/>
      <c r="FD146" s="33"/>
      <c r="FE146" s="33"/>
      <c r="FF146" s="33"/>
      <c r="FG146" s="33"/>
      <c r="FH146" s="33"/>
      <c r="FI146" s="35"/>
      <c r="FJ146" s="33"/>
      <c r="FK146" s="33"/>
      <c r="FL146" s="33"/>
      <c r="FM146" s="33"/>
      <c r="FN146" s="33" t="s">
        <v>489</v>
      </c>
      <c r="FO146" s="33" t="s">
        <v>489</v>
      </c>
      <c r="FP146" s="33"/>
      <c r="FQ146" s="33"/>
      <c r="FR146" s="33"/>
      <c r="FS146" s="33"/>
      <c r="FT146" s="35"/>
      <c r="FU146" s="33" t="s">
        <v>489</v>
      </c>
      <c r="FV146" s="33"/>
      <c r="FW146" s="33"/>
      <c r="FX146" s="33"/>
      <c r="FY146" s="33"/>
      <c r="FZ146" s="35"/>
      <c r="GA146" s="33"/>
      <c r="GB146" s="33"/>
      <c r="GC146" s="33"/>
      <c r="GD146" s="33"/>
      <c r="GE146" s="33"/>
      <c r="GF146" s="33"/>
      <c r="GG146" s="33"/>
      <c r="GH146" s="33"/>
      <c r="GI146" s="33"/>
      <c r="GJ146" s="33"/>
      <c r="GK146" s="33"/>
      <c r="GL146" s="33"/>
      <c r="GM146" s="33"/>
      <c r="GN146" s="33"/>
      <c r="GO146" s="33"/>
      <c r="GP146" s="38"/>
    </row>
    <row r="147" spans="1:198" x14ac:dyDescent="0.2">
      <c r="A147" s="46" t="s">
        <v>636</v>
      </c>
      <c r="B147" s="33" t="str">
        <f>IF(AND(ISTEXT(""),""&lt;&gt;""), HYPERLINK("", "Link"),"-")</f>
        <v>-</v>
      </c>
      <c r="C147" s="33"/>
      <c r="D147" s="33"/>
      <c r="E147" s="33"/>
      <c r="F147" s="33" t="s">
        <v>490</v>
      </c>
      <c r="G147" s="35"/>
      <c r="H147" s="33" t="s">
        <v>489</v>
      </c>
      <c r="I147" s="33"/>
      <c r="J147" s="33"/>
      <c r="K147" s="33"/>
      <c r="L147" s="33"/>
      <c r="M147" s="33"/>
      <c r="N147" s="33"/>
      <c r="O147" s="33"/>
      <c r="P147" s="33"/>
      <c r="Q147" s="33" t="s">
        <v>489</v>
      </c>
      <c r="R147" s="33"/>
      <c r="S147" s="33"/>
      <c r="T147" s="33"/>
      <c r="U147" s="33"/>
      <c r="V147" s="33"/>
      <c r="W147" s="33"/>
      <c r="X147" s="33"/>
      <c r="Y147" s="35"/>
      <c r="Z147" s="33" t="s">
        <v>489</v>
      </c>
      <c r="AA147" s="33"/>
      <c r="AB147" s="33"/>
      <c r="AC147" s="33" t="s">
        <v>489</v>
      </c>
      <c r="AD147" s="33"/>
      <c r="AE147" s="33"/>
      <c r="AF147" s="33"/>
      <c r="AG147" s="33"/>
      <c r="AH147" s="33"/>
      <c r="AI147" s="33"/>
      <c r="AJ147" s="33"/>
      <c r="AK147" s="33"/>
      <c r="AL147" s="33"/>
      <c r="AM147" s="33"/>
      <c r="AN147" s="33"/>
      <c r="AO147" s="33"/>
      <c r="AP147" s="33"/>
      <c r="AQ147" s="33"/>
      <c r="AR147" s="33"/>
      <c r="AS147" s="33"/>
      <c r="AT147" s="35"/>
      <c r="AU147" s="33"/>
      <c r="AV147" s="33"/>
      <c r="AW147" s="33"/>
      <c r="AX147" s="33"/>
      <c r="AY147" s="33"/>
      <c r="AZ147" s="33"/>
      <c r="BA147" s="33"/>
      <c r="BB147" s="33"/>
      <c r="BC147" s="33"/>
      <c r="BD147" s="33"/>
      <c r="BE147" s="35"/>
      <c r="BF147" s="33"/>
      <c r="BG147" s="33"/>
      <c r="BH147" s="33"/>
      <c r="BI147" s="33"/>
      <c r="BJ147" s="33"/>
      <c r="BK147" s="33"/>
      <c r="BL147" s="33"/>
      <c r="BM147" s="33"/>
      <c r="BN147" s="33"/>
      <c r="BO147" s="33"/>
      <c r="BP147" s="33"/>
      <c r="BQ147" s="35"/>
      <c r="BR147" s="33"/>
      <c r="BS147" s="33"/>
      <c r="BT147" s="33" t="s">
        <v>489</v>
      </c>
      <c r="BU147" s="33"/>
      <c r="BV147" s="33"/>
      <c r="BW147" s="33"/>
      <c r="BX147" s="33"/>
      <c r="BY147" s="33"/>
      <c r="BZ147" s="33"/>
      <c r="CA147" s="36"/>
      <c r="CB147" s="33"/>
      <c r="CC147" s="33"/>
      <c r="CD147" s="33"/>
      <c r="CE147" s="33"/>
      <c r="CF147" s="33"/>
      <c r="CG147" s="33"/>
      <c r="CH147" s="33"/>
      <c r="CI147" s="33"/>
      <c r="CJ147" s="33"/>
      <c r="CK147" s="35"/>
      <c r="CL147" s="33"/>
      <c r="CM147" s="33"/>
      <c r="CN147" s="33"/>
      <c r="CO147" s="33"/>
      <c r="CP147" s="33"/>
      <c r="CQ147" s="33"/>
      <c r="CR147" s="33"/>
      <c r="CS147" s="33"/>
      <c r="CT147" s="33"/>
      <c r="CU147" s="33"/>
      <c r="CV147" s="33"/>
      <c r="CW147" s="35"/>
      <c r="CX147" s="33"/>
      <c r="CY147" s="33"/>
      <c r="CZ147" s="33"/>
      <c r="DA147" s="33"/>
      <c r="DB147" s="33"/>
      <c r="DC147" s="33"/>
      <c r="DD147" s="33"/>
      <c r="DE147" s="33"/>
      <c r="DF147" s="33"/>
      <c r="DG147" s="33"/>
      <c r="DH147" s="33"/>
      <c r="DI147" s="33"/>
      <c r="DJ147" s="33"/>
      <c r="DK147" s="33"/>
      <c r="DL147" s="33"/>
      <c r="DM147" s="33"/>
      <c r="DN147" s="33"/>
      <c r="DO147" s="33"/>
      <c r="DP147" s="33"/>
      <c r="DQ147" s="33"/>
      <c r="DR147" s="33"/>
      <c r="DS147" s="33"/>
      <c r="DT147" s="33"/>
      <c r="DU147" s="33"/>
      <c r="DV147" s="33"/>
      <c r="DW147" s="33"/>
      <c r="DX147" s="33"/>
      <c r="DY147" s="33"/>
      <c r="DZ147" s="33"/>
      <c r="EA147" s="33"/>
      <c r="EB147" s="33"/>
      <c r="EC147" s="33"/>
      <c r="ED147" s="33"/>
      <c r="EE147" s="33"/>
      <c r="EF147" s="33"/>
      <c r="EG147" s="33"/>
      <c r="EH147" s="33"/>
      <c r="EI147" s="33"/>
      <c r="EJ147" s="33"/>
      <c r="EK147" s="33"/>
      <c r="EL147" s="35"/>
      <c r="EM147" s="33"/>
      <c r="EN147" s="33"/>
      <c r="EO147" s="33"/>
      <c r="EP147" s="33"/>
      <c r="EQ147" s="33"/>
      <c r="ER147" s="33"/>
      <c r="ES147" s="33"/>
      <c r="ET147" s="33"/>
      <c r="EU147" s="33"/>
      <c r="EV147" s="33"/>
      <c r="EW147" s="35"/>
      <c r="EX147" s="33"/>
      <c r="EY147" s="33"/>
      <c r="EZ147" s="33"/>
      <c r="FA147" s="35"/>
      <c r="FB147" s="33"/>
      <c r="FC147" s="33"/>
      <c r="FD147" s="33"/>
      <c r="FE147" s="33"/>
      <c r="FF147" s="33"/>
      <c r="FG147" s="33"/>
      <c r="FH147" s="33"/>
      <c r="FI147" s="35"/>
      <c r="FJ147" s="33"/>
      <c r="FK147" s="33"/>
      <c r="FL147" s="33"/>
      <c r="FM147" s="33"/>
      <c r="FN147" s="33"/>
      <c r="FO147" s="33"/>
      <c r="FP147" s="33"/>
      <c r="FQ147" s="33"/>
      <c r="FR147" s="33"/>
      <c r="FS147" s="33"/>
      <c r="FT147" s="35"/>
      <c r="FU147" s="33"/>
      <c r="FV147" s="33"/>
      <c r="FW147" s="33"/>
      <c r="FX147" s="33"/>
      <c r="FY147" s="33"/>
      <c r="FZ147" s="35"/>
      <c r="GA147" s="33"/>
      <c r="GB147" s="33"/>
      <c r="GC147" s="33"/>
      <c r="GD147" s="33"/>
      <c r="GE147" s="33"/>
      <c r="GF147" s="33"/>
      <c r="GG147" s="33"/>
      <c r="GH147" s="33"/>
      <c r="GI147" s="33"/>
      <c r="GJ147" s="33"/>
      <c r="GK147" s="33"/>
      <c r="GL147" s="33"/>
      <c r="GM147" s="33"/>
      <c r="GN147" s="33"/>
      <c r="GO147" s="33"/>
      <c r="GP147" s="38"/>
    </row>
    <row r="148" spans="1:198" x14ac:dyDescent="0.2">
      <c r="A148" s="44" t="s">
        <v>637</v>
      </c>
      <c r="B148" s="33" t="str">
        <f>IF(AND(ISTEXT("https://github.com/GRY-Code/MM4ID"),"https://github.com/GRY-Code/MM4ID"&lt;&gt;""), HYPERLINK("https://github.com/GRY-Code/MM4ID", "Link"),"-")</f>
        <v>Link</v>
      </c>
      <c r="C148" s="33" t="s">
        <v>489</v>
      </c>
      <c r="D148" s="33"/>
      <c r="E148" s="33" t="s">
        <v>489</v>
      </c>
      <c r="F148" s="33" t="s">
        <v>492</v>
      </c>
      <c r="G148" s="35"/>
      <c r="H148" s="33" t="s">
        <v>489</v>
      </c>
      <c r="I148" s="33"/>
      <c r="J148" s="33"/>
      <c r="K148" s="33"/>
      <c r="L148" s="33"/>
      <c r="M148" s="33"/>
      <c r="N148" s="33"/>
      <c r="O148" s="33"/>
      <c r="P148" s="33"/>
      <c r="Q148" s="33" t="s">
        <v>489</v>
      </c>
      <c r="R148" s="33"/>
      <c r="S148" s="33"/>
      <c r="T148" s="33"/>
      <c r="U148" s="33"/>
      <c r="V148" s="33"/>
      <c r="W148" s="33"/>
      <c r="X148" s="33"/>
      <c r="Y148" s="35"/>
      <c r="Z148" s="33" t="s">
        <v>489</v>
      </c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5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5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5"/>
      <c r="BR148" s="33"/>
      <c r="BS148" s="33"/>
      <c r="BT148" s="33"/>
      <c r="BU148" s="33"/>
      <c r="BV148" s="33"/>
      <c r="BW148" s="33"/>
      <c r="BX148" s="33"/>
      <c r="BY148" s="33"/>
      <c r="BZ148" s="33"/>
      <c r="CA148" s="36"/>
      <c r="CB148" s="33"/>
      <c r="CC148" s="33"/>
      <c r="CD148" s="33"/>
      <c r="CE148" s="33"/>
      <c r="CF148" s="33"/>
      <c r="CG148" s="33"/>
      <c r="CH148" s="33"/>
      <c r="CI148" s="33"/>
      <c r="CJ148" s="33"/>
      <c r="CK148" s="35"/>
      <c r="CL148" s="33" t="s">
        <v>489</v>
      </c>
      <c r="CM148" s="33"/>
      <c r="CN148" s="33"/>
      <c r="CO148" s="33"/>
      <c r="CP148" s="33"/>
      <c r="CQ148" s="33"/>
      <c r="CR148" s="33"/>
      <c r="CS148" s="33"/>
      <c r="CT148" s="33"/>
      <c r="CU148" s="33"/>
      <c r="CV148" s="33"/>
      <c r="CW148" s="35"/>
      <c r="CX148" s="33"/>
      <c r="CY148" s="33"/>
      <c r="CZ148" s="33"/>
      <c r="DA148" s="33"/>
      <c r="DB148" s="33"/>
      <c r="DC148" s="33"/>
      <c r="DD148" s="33"/>
      <c r="DE148" s="33"/>
      <c r="DF148" s="33"/>
      <c r="DG148" s="33"/>
      <c r="DH148" s="33"/>
      <c r="DI148" s="33"/>
      <c r="DJ148" s="33"/>
      <c r="DK148" s="33"/>
      <c r="DL148" s="33"/>
      <c r="DM148" s="33"/>
      <c r="DN148" s="33"/>
      <c r="DO148" s="33"/>
      <c r="DP148" s="33"/>
      <c r="DQ148" s="33"/>
      <c r="DR148" s="33"/>
      <c r="DS148" s="33"/>
      <c r="DT148" s="33"/>
      <c r="DU148" s="33"/>
      <c r="DV148" s="33"/>
      <c r="DW148" s="33"/>
      <c r="DX148" s="33"/>
      <c r="DY148" s="33"/>
      <c r="DZ148" s="33"/>
      <c r="EA148" s="33"/>
      <c r="EB148" s="33"/>
      <c r="EC148" s="33"/>
      <c r="ED148" s="33"/>
      <c r="EE148" s="33"/>
      <c r="EF148" s="33"/>
      <c r="EG148" s="33"/>
      <c r="EH148" s="33"/>
      <c r="EI148" s="33"/>
      <c r="EJ148" s="33"/>
      <c r="EK148" s="33"/>
      <c r="EL148" s="35"/>
      <c r="EM148" s="33"/>
      <c r="EN148" s="33"/>
      <c r="EO148" s="33"/>
      <c r="EP148" s="33"/>
      <c r="EQ148" s="33"/>
      <c r="ER148" s="33"/>
      <c r="ES148" s="33"/>
      <c r="ET148" s="33"/>
      <c r="EU148" s="33"/>
      <c r="EV148" s="33"/>
      <c r="EW148" s="35"/>
      <c r="EX148" s="33"/>
      <c r="EY148" s="33"/>
      <c r="EZ148" s="33"/>
      <c r="FA148" s="35"/>
      <c r="FB148" s="33"/>
      <c r="FC148" s="33"/>
      <c r="FD148" s="33"/>
      <c r="FE148" s="33"/>
      <c r="FF148" s="33"/>
      <c r="FG148" s="33"/>
      <c r="FH148" s="33"/>
      <c r="FI148" s="35"/>
      <c r="FJ148" s="33"/>
      <c r="FK148" s="33"/>
      <c r="FL148" s="33"/>
      <c r="FM148" s="33"/>
      <c r="FN148" s="33"/>
      <c r="FO148" s="33"/>
      <c r="FP148" s="33"/>
      <c r="FQ148" s="33"/>
      <c r="FR148" s="33"/>
      <c r="FS148" s="33"/>
      <c r="FT148" s="35"/>
      <c r="FU148" s="33"/>
      <c r="FV148" s="33"/>
      <c r="FW148" s="33"/>
      <c r="FX148" s="33"/>
      <c r="FY148" s="33"/>
      <c r="FZ148" s="35"/>
      <c r="GA148" s="33"/>
      <c r="GB148" s="33"/>
      <c r="GC148" s="33"/>
      <c r="GD148" s="33"/>
      <c r="GE148" s="33"/>
      <c r="GF148" s="33"/>
      <c r="GG148" s="33"/>
      <c r="GH148" s="33"/>
      <c r="GI148" s="33"/>
      <c r="GJ148" s="33"/>
      <c r="GK148" s="33"/>
      <c r="GL148" s="33"/>
      <c r="GM148" s="33"/>
      <c r="GN148" s="33"/>
      <c r="GO148" s="33"/>
      <c r="GP148" s="38"/>
    </row>
    <row r="149" spans="1:198" x14ac:dyDescent="0.2">
      <c r="A149" s="44" t="s">
        <v>638</v>
      </c>
      <c r="B149" s="33" t="str">
        <f t="shared" ref="B149:B159" si="5">IF(AND(ISTEXT(""),""&lt;&gt;""), HYPERLINK("", "Link"),"-")</f>
        <v>-</v>
      </c>
      <c r="C149" s="33" t="s">
        <v>489</v>
      </c>
      <c r="D149" s="33"/>
      <c r="E149" s="33"/>
      <c r="F149" s="33" t="s">
        <v>492</v>
      </c>
      <c r="G149" s="35"/>
      <c r="H149" s="33" t="s">
        <v>489</v>
      </c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5"/>
      <c r="Z149" s="33"/>
      <c r="AA149" s="33"/>
      <c r="AB149" s="33"/>
      <c r="AC149" s="33"/>
      <c r="AD149" s="33"/>
      <c r="AE149" s="33"/>
      <c r="AF149" s="33"/>
      <c r="AG149" s="33"/>
      <c r="AH149" s="33"/>
      <c r="AI149" s="33"/>
      <c r="AJ149" s="33"/>
      <c r="AK149" s="33"/>
      <c r="AL149" s="33"/>
      <c r="AM149" s="33"/>
      <c r="AN149" s="33"/>
      <c r="AO149" s="33"/>
      <c r="AP149" s="33"/>
      <c r="AQ149" s="33"/>
      <c r="AR149" s="33"/>
      <c r="AS149" s="33"/>
      <c r="AT149" s="35"/>
      <c r="AU149" s="33"/>
      <c r="AV149" s="33"/>
      <c r="AW149" s="33"/>
      <c r="AX149" s="33"/>
      <c r="AY149" s="33"/>
      <c r="AZ149" s="33"/>
      <c r="BA149" s="33"/>
      <c r="BB149" s="33"/>
      <c r="BC149" s="33"/>
      <c r="BD149" s="33"/>
      <c r="BE149" s="35"/>
      <c r="BF149" s="33"/>
      <c r="BG149" s="33"/>
      <c r="BH149" s="33"/>
      <c r="BI149" s="33"/>
      <c r="BJ149" s="33"/>
      <c r="BK149" s="33"/>
      <c r="BL149" s="33"/>
      <c r="BM149" s="33"/>
      <c r="BN149" s="33"/>
      <c r="BO149" s="33"/>
      <c r="BP149" s="33"/>
      <c r="BQ149" s="35"/>
      <c r="BR149" s="33"/>
      <c r="BS149" s="33"/>
      <c r="BT149" s="33"/>
      <c r="BU149" s="33"/>
      <c r="BV149" s="33"/>
      <c r="BW149" s="33"/>
      <c r="BX149" s="33"/>
      <c r="BY149" s="33"/>
      <c r="BZ149" s="33"/>
      <c r="CA149" s="36"/>
      <c r="CB149" s="33"/>
      <c r="CC149" s="33"/>
      <c r="CD149" s="33"/>
      <c r="CE149" s="33"/>
      <c r="CF149" s="33"/>
      <c r="CG149" s="33"/>
      <c r="CH149" s="33"/>
      <c r="CI149" s="33"/>
      <c r="CJ149" s="33"/>
      <c r="CK149" s="35"/>
      <c r="CL149" s="33"/>
      <c r="CM149" s="33"/>
      <c r="CN149" s="33"/>
      <c r="CO149" s="33"/>
      <c r="CP149" s="33"/>
      <c r="CQ149" s="33"/>
      <c r="CR149" s="33"/>
      <c r="CS149" s="33"/>
      <c r="CT149" s="33"/>
      <c r="CU149" s="33"/>
      <c r="CV149" s="33"/>
      <c r="CW149" s="35"/>
      <c r="CX149" s="33"/>
      <c r="CY149" s="33"/>
      <c r="CZ149" s="33"/>
      <c r="DA149" s="33"/>
      <c r="DB149" s="33"/>
      <c r="DC149" s="33"/>
      <c r="DD149" s="33"/>
      <c r="DE149" s="33"/>
      <c r="DF149" s="33"/>
      <c r="DG149" s="33"/>
      <c r="DH149" s="33"/>
      <c r="DI149" s="33"/>
      <c r="DJ149" s="33"/>
      <c r="DK149" s="33"/>
      <c r="DL149" s="33"/>
      <c r="DM149" s="33"/>
      <c r="DN149" s="33"/>
      <c r="DO149" s="33"/>
      <c r="DP149" s="33"/>
      <c r="DQ149" s="33"/>
      <c r="DR149" s="33"/>
      <c r="DS149" s="33"/>
      <c r="DT149" s="33"/>
      <c r="DU149" s="33"/>
      <c r="DV149" s="33"/>
      <c r="DW149" s="33"/>
      <c r="DX149" s="33"/>
      <c r="DY149" s="33"/>
      <c r="DZ149" s="33"/>
      <c r="EA149" s="33"/>
      <c r="EB149" s="33"/>
      <c r="EC149" s="33"/>
      <c r="ED149" s="33"/>
      <c r="EE149" s="33"/>
      <c r="EF149" s="33"/>
      <c r="EG149" s="33"/>
      <c r="EH149" s="33"/>
      <c r="EI149" s="33"/>
      <c r="EJ149" s="33"/>
      <c r="EK149" s="33"/>
      <c r="EL149" s="35"/>
      <c r="EM149" s="33"/>
      <c r="EN149" s="33"/>
      <c r="EO149" s="33"/>
      <c r="EP149" s="33"/>
      <c r="EQ149" s="33"/>
      <c r="ER149" s="33"/>
      <c r="ES149" s="33"/>
      <c r="ET149" s="33"/>
      <c r="EU149" s="33"/>
      <c r="EV149" s="33"/>
      <c r="EW149" s="35"/>
      <c r="EX149" s="33"/>
      <c r="EY149" s="33"/>
      <c r="EZ149" s="33"/>
      <c r="FA149" s="35"/>
      <c r="FB149" s="33"/>
      <c r="FC149" s="33"/>
      <c r="FD149" s="33"/>
      <c r="FE149" s="33"/>
      <c r="FF149" s="33"/>
      <c r="FG149" s="33"/>
      <c r="FH149" s="33"/>
      <c r="FI149" s="35"/>
      <c r="FJ149" s="33"/>
      <c r="FK149" s="33"/>
      <c r="FL149" s="33"/>
      <c r="FM149" s="33"/>
      <c r="FN149" s="33"/>
      <c r="FO149" s="33"/>
      <c r="FP149" s="33"/>
      <c r="FQ149" s="33"/>
      <c r="FR149" s="33"/>
      <c r="FS149" s="33"/>
      <c r="FT149" s="35"/>
      <c r="FU149" s="33"/>
      <c r="FV149" s="33"/>
      <c r="FW149" s="33"/>
      <c r="FX149" s="33"/>
      <c r="FY149" s="33"/>
      <c r="FZ149" s="35"/>
      <c r="GA149" s="33"/>
      <c r="GB149" s="33"/>
      <c r="GC149" s="33"/>
      <c r="GD149" s="33"/>
      <c r="GE149" s="33"/>
      <c r="GF149" s="33"/>
      <c r="GG149" s="33"/>
      <c r="GH149" s="33"/>
      <c r="GI149" s="33"/>
      <c r="GJ149" s="33"/>
      <c r="GK149" s="33"/>
      <c r="GL149" s="33"/>
      <c r="GM149" s="33"/>
      <c r="GN149" s="33"/>
      <c r="GO149" s="33"/>
      <c r="GP149" s="38"/>
    </row>
    <row r="150" spans="1:198" x14ac:dyDescent="0.2">
      <c r="A150" s="44" t="s">
        <v>639</v>
      </c>
      <c r="B150" s="33" t="str">
        <f t="shared" si="5"/>
        <v>-</v>
      </c>
      <c r="C150" s="33"/>
      <c r="D150" s="33" t="s">
        <v>489</v>
      </c>
      <c r="E150" s="33"/>
      <c r="F150" s="33" t="s">
        <v>492</v>
      </c>
      <c r="G150" s="35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5"/>
      <c r="Z150" s="33" t="s">
        <v>489</v>
      </c>
      <c r="AA150" s="33" t="s">
        <v>489</v>
      </c>
      <c r="AB150" s="33"/>
      <c r="AC150" s="33"/>
      <c r="AD150" s="33"/>
      <c r="AE150" s="33"/>
      <c r="AF150" s="33"/>
      <c r="AG150" s="33"/>
      <c r="AH150" s="33"/>
      <c r="AI150" s="33"/>
      <c r="AJ150" s="33"/>
      <c r="AK150" s="33"/>
      <c r="AL150" s="33"/>
      <c r="AM150" s="33"/>
      <c r="AN150" s="33"/>
      <c r="AO150" s="33"/>
      <c r="AP150" s="33"/>
      <c r="AQ150" s="33"/>
      <c r="AR150" s="33"/>
      <c r="AS150" s="33"/>
      <c r="AT150" s="35"/>
      <c r="AU150" s="33"/>
      <c r="AV150" s="33"/>
      <c r="AW150" s="33"/>
      <c r="AX150" s="33"/>
      <c r="AY150" s="33" t="s">
        <v>489</v>
      </c>
      <c r="AZ150" s="33"/>
      <c r="BA150" s="33"/>
      <c r="BB150" s="33"/>
      <c r="BC150" s="33"/>
      <c r="BD150" s="33"/>
      <c r="BE150" s="35"/>
      <c r="BF150" s="33"/>
      <c r="BG150" s="33"/>
      <c r="BH150" s="33"/>
      <c r="BI150" s="33"/>
      <c r="BJ150" s="33"/>
      <c r="BK150" s="33"/>
      <c r="BL150" s="33"/>
      <c r="BM150" s="33"/>
      <c r="BN150" s="33"/>
      <c r="BO150" s="33"/>
      <c r="BP150" s="33"/>
      <c r="BQ150" s="35"/>
      <c r="BR150" s="33"/>
      <c r="BS150" s="33"/>
      <c r="BT150" s="33"/>
      <c r="BU150" s="33"/>
      <c r="BV150" s="33"/>
      <c r="BW150" s="33"/>
      <c r="BX150" s="33"/>
      <c r="BY150" s="33"/>
      <c r="BZ150" s="33"/>
      <c r="CA150" s="36"/>
      <c r="CB150" s="33"/>
      <c r="CC150" s="33"/>
      <c r="CD150" s="33"/>
      <c r="CE150" s="33"/>
      <c r="CF150" s="33"/>
      <c r="CG150" s="33"/>
      <c r="CH150" s="33"/>
      <c r="CI150" s="33"/>
      <c r="CJ150" s="33"/>
      <c r="CK150" s="35" t="s">
        <v>489</v>
      </c>
      <c r="CL150" s="33" t="s">
        <v>489</v>
      </c>
      <c r="CM150" s="33" t="s">
        <v>489</v>
      </c>
      <c r="CN150" s="33"/>
      <c r="CO150" s="33"/>
      <c r="CP150" s="33"/>
      <c r="CQ150" s="33"/>
      <c r="CR150" s="33"/>
      <c r="CS150" s="33"/>
      <c r="CT150" s="33"/>
      <c r="CU150" s="33"/>
      <c r="CV150" s="33"/>
      <c r="CW150" s="35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  <c r="DK150" s="33"/>
      <c r="DL150" s="33"/>
      <c r="DM150" s="33"/>
      <c r="DN150" s="33"/>
      <c r="DO150" s="33"/>
      <c r="DP150" s="33"/>
      <c r="DQ150" s="33"/>
      <c r="DR150" s="33"/>
      <c r="DS150" s="33"/>
      <c r="DT150" s="33"/>
      <c r="DU150" s="33"/>
      <c r="DV150" s="33"/>
      <c r="DW150" s="33"/>
      <c r="DX150" s="33"/>
      <c r="DY150" s="33"/>
      <c r="DZ150" s="33"/>
      <c r="EA150" s="33"/>
      <c r="EB150" s="33"/>
      <c r="EC150" s="33"/>
      <c r="ED150" s="33"/>
      <c r="EE150" s="33"/>
      <c r="EF150" s="33"/>
      <c r="EG150" s="33"/>
      <c r="EH150" s="33"/>
      <c r="EI150" s="33"/>
      <c r="EJ150" s="33"/>
      <c r="EK150" s="33"/>
      <c r="EL150" s="35"/>
      <c r="EM150" s="33"/>
      <c r="EN150" s="33"/>
      <c r="EO150" s="33"/>
      <c r="EP150" s="33"/>
      <c r="EQ150" s="33"/>
      <c r="ER150" s="33"/>
      <c r="ES150" s="33"/>
      <c r="ET150" s="33"/>
      <c r="EU150" s="33"/>
      <c r="EV150" s="33"/>
      <c r="EW150" s="35"/>
      <c r="EX150" s="33"/>
      <c r="EY150" s="33"/>
      <c r="EZ150" s="33"/>
      <c r="FA150" s="35"/>
      <c r="FB150" s="33"/>
      <c r="FC150" s="33"/>
      <c r="FD150" s="33"/>
      <c r="FE150" s="33"/>
      <c r="FF150" s="33"/>
      <c r="FG150" s="33"/>
      <c r="FH150" s="33"/>
      <c r="FI150" s="35"/>
      <c r="FJ150" s="33"/>
      <c r="FK150" s="33"/>
      <c r="FL150" s="33"/>
      <c r="FM150" s="33"/>
      <c r="FN150" s="33"/>
      <c r="FO150" s="33"/>
      <c r="FP150" s="33"/>
      <c r="FQ150" s="33"/>
      <c r="FR150" s="33"/>
      <c r="FS150" s="33"/>
      <c r="FT150" s="35"/>
      <c r="FU150" s="33"/>
      <c r="FV150" s="33"/>
      <c r="FW150" s="33"/>
      <c r="FX150" s="33"/>
      <c r="FY150" s="33"/>
      <c r="FZ150" s="35"/>
      <c r="GA150" s="33"/>
      <c r="GB150" s="33"/>
      <c r="GC150" s="33"/>
      <c r="GD150" s="33"/>
      <c r="GE150" s="33"/>
      <c r="GF150" s="33"/>
      <c r="GG150" s="33"/>
      <c r="GH150" s="33"/>
      <c r="GI150" s="33"/>
      <c r="GJ150" s="33"/>
      <c r="GK150" s="33"/>
      <c r="GL150" s="33"/>
      <c r="GM150" s="33"/>
      <c r="GN150" s="33"/>
      <c r="GO150" s="33"/>
      <c r="GP150" s="38"/>
    </row>
    <row r="151" spans="1:198" x14ac:dyDescent="0.2">
      <c r="A151" s="44" t="s">
        <v>640</v>
      </c>
      <c r="B151" s="33" t="str">
        <f t="shared" si="5"/>
        <v>-</v>
      </c>
      <c r="C151" s="33" t="s">
        <v>489</v>
      </c>
      <c r="D151" s="33"/>
      <c r="E151" s="33"/>
      <c r="F151" s="33" t="s">
        <v>492</v>
      </c>
      <c r="G151" s="35"/>
      <c r="H151" s="33" t="s">
        <v>489</v>
      </c>
      <c r="I151" s="33"/>
      <c r="J151" s="33"/>
      <c r="K151" s="33"/>
      <c r="L151" s="33"/>
      <c r="M151" s="33"/>
      <c r="N151" s="33"/>
      <c r="O151" s="33"/>
      <c r="P151" s="33"/>
      <c r="Q151" s="33" t="s">
        <v>489</v>
      </c>
      <c r="R151" s="33"/>
      <c r="S151" s="33"/>
      <c r="T151" s="33"/>
      <c r="U151" s="33"/>
      <c r="V151" s="33"/>
      <c r="W151" s="33"/>
      <c r="X151" s="33"/>
      <c r="Y151" s="35"/>
      <c r="Z151" s="33" t="s">
        <v>489</v>
      </c>
      <c r="AA151" s="33"/>
      <c r="AB151" s="33"/>
      <c r="AC151" s="33"/>
      <c r="AD151" s="33"/>
      <c r="AE151" s="33"/>
      <c r="AF151" s="33"/>
      <c r="AG151" s="33"/>
      <c r="AH151" s="33"/>
      <c r="AI151" s="33"/>
      <c r="AJ151" s="33"/>
      <c r="AK151" s="33"/>
      <c r="AL151" s="33"/>
      <c r="AM151" s="33"/>
      <c r="AN151" s="33"/>
      <c r="AO151" s="33"/>
      <c r="AP151" s="33"/>
      <c r="AQ151" s="33"/>
      <c r="AR151" s="33"/>
      <c r="AS151" s="33"/>
      <c r="AT151" s="35"/>
      <c r="AU151" s="33"/>
      <c r="AV151" s="33"/>
      <c r="AW151" s="33"/>
      <c r="AX151" s="33"/>
      <c r="AY151" s="33"/>
      <c r="AZ151" s="33"/>
      <c r="BA151" s="33"/>
      <c r="BB151" s="33"/>
      <c r="BC151" s="33"/>
      <c r="BD151" s="33"/>
      <c r="BE151" s="35"/>
      <c r="BF151" s="33"/>
      <c r="BG151" s="33"/>
      <c r="BH151" s="33"/>
      <c r="BI151" s="33"/>
      <c r="BJ151" s="33"/>
      <c r="BK151" s="33"/>
      <c r="BL151" s="33"/>
      <c r="BM151" s="33"/>
      <c r="BN151" s="33"/>
      <c r="BO151" s="33"/>
      <c r="BP151" s="33"/>
      <c r="BQ151" s="35"/>
      <c r="BR151" s="33" t="s">
        <v>489</v>
      </c>
      <c r="BS151" s="33"/>
      <c r="BT151" s="33"/>
      <c r="BU151" s="33"/>
      <c r="BV151" s="33"/>
      <c r="BW151" s="33"/>
      <c r="BX151" s="33"/>
      <c r="BY151" s="33"/>
      <c r="BZ151" s="33"/>
      <c r="CA151" s="36"/>
      <c r="CB151" s="33"/>
      <c r="CC151" s="33"/>
      <c r="CD151" s="33"/>
      <c r="CE151" s="33"/>
      <c r="CF151" s="33"/>
      <c r="CG151" s="33"/>
      <c r="CH151" s="33"/>
      <c r="CI151" s="33"/>
      <c r="CJ151" s="33"/>
      <c r="CK151" s="35"/>
      <c r="CL151" s="33"/>
      <c r="CM151" s="33"/>
      <c r="CN151" s="33"/>
      <c r="CO151" s="33"/>
      <c r="CP151" s="33"/>
      <c r="CQ151" s="33"/>
      <c r="CR151" s="33"/>
      <c r="CS151" s="33"/>
      <c r="CT151" s="33"/>
      <c r="CU151" s="33"/>
      <c r="CV151" s="33"/>
      <c r="CW151" s="35"/>
      <c r="CX151" s="33"/>
      <c r="CY151" s="33"/>
      <c r="CZ151" s="33"/>
      <c r="DA151" s="33"/>
      <c r="DB151" s="33"/>
      <c r="DC151" s="33"/>
      <c r="DD151" s="33"/>
      <c r="DE151" s="33"/>
      <c r="DF151" s="33"/>
      <c r="DG151" s="33"/>
      <c r="DH151" s="33"/>
      <c r="DI151" s="33"/>
      <c r="DJ151" s="33"/>
      <c r="DK151" s="33"/>
      <c r="DL151" s="33"/>
      <c r="DM151" s="33"/>
      <c r="DN151" s="33"/>
      <c r="DO151" s="33"/>
      <c r="DP151" s="33"/>
      <c r="DQ151" s="33"/>
      <c r="DR151" s="33"/>
      <c r="DS151" s="33"/>
      <c r="DT151" s="33"/>
      <c r="DU151" s="33"/>
      <c r="DV151" s="33"/>
      <c r="DW151" s="33"/>
      <c r="DX151" s="33"/>
      <c r="DY151" s="33"/>
      <c r="DZ151" s="33"/>
      <c r="EA151" s="33"/>
      <c r="EB151" s="33"/>
      <c r="EC151" s="33"/>
      <c r="ED151" s="33"/>
      <c r="EE151" s="33"/>
      <c r="EF151" s="33"/>
      <c r="EG151" s="33"/>
      <c r="EH151" s="33"/>
      <c r="EI151" s="33"/>
      <c r="EJ151" s="33"/>
      <c r="EK151" s="33"/>
      <c r="EL151" s="35"/>
      <c r="EM151" s="33"/>
      <c r="EN151" s="33"/>
      <c r="EO151" s="33"/>
      <c r="EP151" s="33"/>
      <c r="EQ151" s="33"/>
      <c r="ER151" s="33"/>
      <c r="ES151" s="33"/>
      <c r="ET151" s="33"/>
      <c r="EU151" s="33"/>
      <c r="EV151" s="33"/>
      <c r="EW151" s="35"/>
      <c r="EX151" s="33"/>
      <c r="EY151" s="33"/>
      <c r="EZ151" s="33"/>
      <c r="FA151" s="35"/>
      <c r="FB151" s="33"/>
      <c r="FC151" s="33"/>
      <c r="FD151" s="33"/>
      <c r="FE151" s="33"/>
      <c r="FF151" s="33"/>
      <c r="FG151" s="33"/>
      <c r="FH151" s="33"/>
      <c r="FI151" s="35"/>
      <c r="FJ151" s="33"/>
      <c r="FK151" s="33"/>
      <c r="FL151" s="33"/>
      <c r="FM151" s="33"/>
      <c r="FN151" s="33"/>
      <c r="FO151" s="33"/>
      <c r="FP151" s="33"/>
      <c r="FQ151" s="33"/>
      <c r="FR151" s="33"/>
      <c r="FS151" s="33"/>
      <c r="FT151" s="35"/>
      <c r="FU151" s="33"/>
      <c r="FV151" s="33"/>
      <c r="FW151" s="33"/>
      <c r="FX151" s="33"/>
      <c r="FY151" s="33"/>
      <c r="FZ151" s="35"/>
      <c r="GA151" s="33"/>
      <c r="GB151" s="33"/>
      <c r="GC151" s="33"/>
      <c r="GD151" s="33"/>
      <c r="GE151" s="33"/>
      <c r="GF151" s="33"/>
      <c r="GG151" s="33"/>
      <c r="GH151" s="33"/>
      <c r="GI151" s="33"/>
      <c r="GJ151" s="33"/>
      <c r="GK151" s="33"/>
      <c r="GL151" s="33"/>
      <c r="GM151" s="33"/>
      <c r="GN151" s="33"/>
      <c r="GO151" s="33"/>
      <c r="GP151" s="38"/>
    </row>
    <row r="152" spans="1:198" x14ac:dyDescent="0.2">
      <c r="A152" s="44" t="s">
        <v>641</v>
      </c>
      <c r="B152" s="33" t="str">
        <f t="shared" si="5"/>
        <v>-</v>
      </c>
      <c r="C152" s="33"/>
      <c r="D152" s="33" t="s">
        <v>489</v>
      </c>
      <c r="E152" s="33"/>
      <c r="F152" s="33" t="s">
        <v>492</v>
      </c>
      <c r="G152" s="35"/>
      <c r="H152" s="33" t="s">
        <v>489</v>
      </c>
      <c r="I152" s="33"/>
      <c r="J152" s="33"/>
      <c r="K152" s="33"/>
      <c r="L152" s="33"/>
      <c r="M152" s="33" t="s">
        <v>489</v>
      </c>
      <c r="N152" s="33"/>
      <c r="O152" s="33"/>
      <c r="P152" s="33"/>
      <c r="Q152" s="33" t="s">
        <v>489</v>
      </c>
      <c r="R152" s="33"/>
      <c r="S152" s="33"/>
      <c r="T152" s="33"/>
      <c r="U152" s="33"/>
      <c r="V152" s="33"/>
      <c r="W152" s="33" t="s">
        <v>489</v>
      </c>
      <c r="X152" s="33"/>
      <c r="Y152" s="35"/>
      <c r="Z152" s="33" t="s">
        <v>489</v>
      </c>
      <c r="AA152" s="33" t="s">
        <v>489</v>
      </c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5" t="s">
        <v>489</v>
      </c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5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5"/>
      <c r="BR152" s="33" t="s">
        <v>489</v>
      </c>
      <c r="BS152" s="33"/>
      <c r="BT152" s="33" t="s">
        <v>489</v>
      </c>
      <c r="BU152" s="33"/>
      <c r="BV152" s="33"/>
      <c r="BW152" s="33"/>
      <c r="BX152" s="33"/>
      <c r="BY152" s="33"/>
      <c r="BZ152" s="33"/>
      <c r="CA152" s="36"/>
      <c r="CB152" s="33"/>
      <c r="CC152" s="33"/>
      <c r="CD152" s="33"/>
      <c r="CE152" s="33"/>
      <c r="CF152" s="33"/>
      <c r="CG152" s="33"/>
      <c r="CH152" s="33"/>
      <c r="CI152" s="33"/>
      <c r="CJ152" s="33"/>
      <c r="CK152" s="35" t="s">
        <v>489</v>
      </c>
      <c r="CL152" s="33"/>
      <c r="CM152" s="33"/>
      <c r="CN152" s="33"/>
      <c r="CO152" s="33"/>
      <c r="CP152" s="33"/>
      <c r="CQ152" s="33"/>
      <c r="CR152" s="33"/>
      <c r="CS152" s="33"/>
      <c r="CT152" s="33"/>
      <c r="CU152" s="33"/>
      <c r="CV152" s="33"/>
      <c r="CW152" s="35"/>
      <c r="CX152" s="33"/>
      <c r="CY152" s="33"/>
      <c r="CZ152" s="33"/>
      <c r="DA152" s="33"/>
      <c r="DB152" s="33"/>
      <c r="DC152" s="33"/>
      <c r="DD152" s="33"/>
      <c r="DE152" s="33"/>
      <c r="DF152" s="33"/>
      <c r="DG152" s="33"/>
      <c r="DH152" s="33"/>
      <c r="DI152" s="33"/>
      <c r="DJ152" s="33"/>
      <c r="DK152" s="33"/>
      <c r="DL152" s="33"/>
      <c r="DM152" s="33"/>
      <c r="DN152" s="33"/>
      <c r="DO152" s="33"/>
      <c r="DP152" s="33"/>
      <c r="DQ152" s="33"/>
      <c r="DR152" s="33"/>
      <c r="DS152" s="33"/>
      <c r="DT152" s="33"/>
      <c r="DU152" s="33"/>
      <c r="DV152" s="33"/>
      <c r="DW152" s="33"/>
      <c r="DX152" s="33"/>
      <c r="DY152" s="33"/>
      <c r="DZ152" s="33"/>
      <c r="EA152" s="33"/>
      <c r="EB152" s="33"/>
      <c r="EC152" s="33"/>
      <c r="ED152" s="33"/>
      <c r="EE152" s="33"/>
      <c r="EF152" s="33"/>
      <c r="EG152" s="33"/>
      <c r="EH152" s="33"/>
      <c r="EI152" s="33"/>
      <c r="EJ152" s="33"/>
      <c r="EK152" s="33"/>
      <c r="EL152" s="35"/>
      <c r="EM152" s="33"/>
      <c r="EN152" s="33"/>
      <c r="EO152" s="33"/>
      <c r="EP152" s="33"/>
      <c r="EQ152" s="33"/>
      <c r="ER152" s="33"/>
      <c r="ES152" s="33"/>
      <c r="ET152" s="33"/>
      <c r="EU152" s="33"/>
      <c r="EV152" s="33"/>
      <c r="EW152" s="35"/>
      <c r="EX152" s="33"/>
      <c r="EY152" s="33"/>
      <c r="EZ152" s="33"/>
      <c r="FA152" s="35"/>
      <c r="FB152" s="33"/>
      <c r="FC152" s="33"/>
      <c r="FD152" s="33"/>
      <c r="FE152" s="33"/>
      <c r="FF152" s="33"/>
      <c r="FG152" s="33"/>
      <c r="FH152" s="33"/>
      <c r="FI152" s="35"/>
      <c r="FJ152" s="33"/>
      <c r="FK152" s="33"/>
      <c r="FL152" s="33"/>
      <c r="FM152" s="33"/>
      <c r="FN152" s="33"/>
      <c r="FO152" s="33"/>
      <c r="FP152" s="33"/>
      <c r="FQ152" s="33"/>
      <c r="FR152" s="33"/>
      <c r="FS152" s="33"/>
      <c r="FT152" s="35"/>
      <c r="FU152" s="33"/>
      <c r="FV152" s="33"/>
      <c r="FW152" s="33"/>
      <c r="FX152" s="33"/>
      <c r="FY152" s="33"/>
      <c r="FZ152" s="35"/>
      <c r="GA152" s="33"/>
      <c r="GB152" s="33"/>
      <c r="GC152" s="33"/>
      <c r="GD152" s="33"/>
      <c r="GE152" s="33"/>
      <c r="GF152" s="33"/>
      <c r="GG152" s="33"/>
      <c r="GH152" s="33"/>
      <c r="GI152" s="33"/>
      <c r="GJ152" s="33"/>
      <c r="GK152" s="33"/>
      <c r="GL152" s="33"/>
      <c r="GM152" s="33"/>
      <c r="GN152" s="33"/>
      <c r="GO152" s="33"/>
      <c r="GP152" s="38"/>
    </row>
    <row r="153" spans="1:198" x14ac:dyDescent="0.2">
      <c r="A153" s="46" t="s">
        <v>642</v>
      </c>
      <c r="B153" s="33" t="str">
        <f t="shared" si="5"/>
        <v>-</v>
      </c>
      <c r="C153" s="33" t="s">
        <v>489</v>
      </c>
      <c r="D153" s="33"/>
      <c r="E153" s="33"/>
      <c r="F153" s="33" t="s">
        <v>490</v>
      </c>
      <c r="G153" s="35"/>
      <c r="H153" s="33" t="s">
        <v>489</v>
      </c>
      <c r="I153" s="33"/>
      <c r="J153" s="33"/>
      <c r="K153" s="33"/>
      <c r="L153" s="33"/>
      <c r="M153" s="33"/>
      <c r="N153" s="33"/>
      <c r="O153" s="33"/>
      <c r="P153" s="33" t="s">
        <v>489</v>
      </c>
      <c r="Q153" s="33"/>
      <c r="R153" s="33"/>
      <c r="S153" s="33"/>
      <c r="T153" s="33"/>
      <c r="U153" s="33"/>
      <c r="V153" s="33"/>
      <c r="W153" s="33"/>
      <c r="X153" s="33"/>
      <c r="Y153" s="35"/>
      <c r="Z153" s="33"/>
      <c r="AA153" s="33"/>
      <c r="AB153" s="33"/>
      <c r="AC153" s="33"/>
      <c r="AD153" s="33"/>
      <c r="AE153" s="33"/>
      <c r="AF153" s="33"/>
      <c r="AG153" s="33"/>
      <c r="AH153" s="33"/>
      <c r="AI153" s="33"/>
      <c r="AJ153" s="33"/>
      <c r="AK153" s="33"/>
      <c r="AL153" s="33"/>
      <c r="AM153" s="33"/>
      <c r="AN153" s="33"/>
      <c r="AO153" s="33"/>
      <c r="AP153" s="33"/>
      <c r="AQ153" s="33"/>
      <c r="AR153" s="33"/>
      <c r="AS153" s="33"/>
      <c r="AT153" s="35" t="s">
        <v>489</v>
      </c>
      <c r="AU153" s="33"/>
      <c r="AV153" s="33"/>
      <c r="AW153" s="33"/>
      <c r="AX153" s="33"/>
      <c r="AY153" s="33"/>
      <c r="AZ153" s="33"/>
      <c r="BA153" s="33"/>
      <c r="BB153" s="33"/>
      <c r="BC153" s="33"/>
      <c r="BD153" s="33"/>
      <c r="BE153" s="35"/>
      <c r="BF153" s="33"/>
      <c r="BG153" s="33"/>
      <c r="BH153" s="33"/>
      <c r="BI153" s="33"/>
      <c r="BJ153" s="33"/>
      <c r="BK153" s="33"/>
      <c r="BL153" s="33"/>
      <c r="BM153" s="33"/>
      <c r="BN153" s="33"/>
      <c r="BO153" s="33"/>
      <c r="BP153" s="33"/>
      <c r="BQ153" s="35"/>
      <c r="BR153" s="33"/>
      <c r="BS153" s="33"/>
      <c r="BT153" s="33"/>
      <c r="BU153" s="33"/>
      <c r="BV153" s="33"/>
      <c r="BW153" s="33"/>
      <c r="BX153" s="33"/>
      <c r="BY153" s="33"/>
      <c r="BZ153" s="33"/>
      <c r="CA153" s="36"/>
      <c r="CB153" s="33"/>
      <c r="CC153" s="33"/>
      <c r="CD153" s="33"/>
      <c r="CE153" s="33"/>
      <c r="CF153" s="33"/>
      <c r="CG153" s="33"/>
      <c r="CH153" s="33"/>
      <c r="CI153" s="33"/>
      <c r="CJ153" s="33"/>
      <c r="CK153" s="35"/>
      <c r="CL153" s="33"/>
      <c r="CM153" s="33"/>
      <c r="CN153" s="33"/>
      <c r="CO153" s="33"/>
      <c r="CP153" s="33"/>
      <c r="CQ153" s="33"/>
      <c r="CR153" s="33"/>
      <c r="CS153" s="33"/>
      <c r="CT153" s="33"/>
      <c r="CU153" s="33"/>
      <c r="CV153" s="33"/>
      <c r="CW153" s="35"/>
      <c r="CX153" s="33"/>
      <c r="CY153" s="33"/>
      <c r="CZ153" s="33"/>
      <c r="DA153" s="33"/>
      <c r="DB153" s="33"/>
      <c r="DC153" s="33"/>
      <c r="DD153" s="33"/>
      <c r="DE153" s="33"/>
      <c r="DF153" s="33"/>
      <c r="DG153" s="33"/>
      <c r="DH153" s="33"/>
      <c r="DI153" s="33"/>
      <c r="DJ153" s="33"/>
      <c r="DK153" s="33"/>
      <c r="DL153" s="33"/>
      <c r="DM153" s="33"/>
      <c r="DN153" s="33"/>
      <c r="DO153" s="33"/>
      <c r="DP153" s="33"/>
      <c r="DQ153" s="33"/>
      <c r="DR153" s="33"/>
      <c r="DS153" s="33"/>
      <c r="DT153" s="33"/>
      <c r="DU153" s="33"/>
      <c r="DV153" s="33"/>
      <c r="DW153" s="33"/>
      <c r="DX153" s="33"/>
      <c r="DY153" s="33"/>
      <c r="DZ153" s="33"/>
      <c r="EA153" s="33"/>
      <c r="EB153" s="33"/>
      <c r="EC153" s="33"/>
      <c r="ED153" s="33"/>
      <c r="EE153" s="33"/>
      <c r="EF153" s="33"/>
      <c r="EG153" s="33"/>
      <c r="EH153" s="33"/>
      <c r="EI153" s="33"/>
      <c r="EJ153" s="33"/>
      <c r="EK153" s="33"/>
      <c r="EL153" s="35"/>
      <c r="EM153" s="33"/>
      <c r="EN153" s="33"/>
      <c r="EO153" s="33"/>
      <c r="EP153" s="33"/>
      <c r="EQ153" s="33"/>
      <c r="ER153" s="33"/>
      <c r="ES153" s="33"/>
      <c r="ET153" s="33"/>
      <c r="EU153" s="33"/>
      <c r="EV153" s="33"/>
      <c r="EW153" s="35"/>
      <c r="EX153" s="33"/>
      <c r="EY153" s="33"/>
      <c r="EZ153" s="33"/>
      <c r="FA153" s="35"/>
      <c r="FB153" s="33"/>
      <c r="FC153" s="33"/>
      <c r="FD153" s="33"/>
      <c r="FE153" s="33"/>
      <c r="FF153" s="33"/>
      <c r="FG153" s="33"/>
      <c r="FH153" s="33"/>
      <c r="FI153" s="35" t="s">
        <v>489</v>
      </c>
      <c r="FJ153" s="33"/>
      <c r="FK153" s="33"/>
      <c r="FL153" s="33"/>
      <c r="FM153" s="33"/>
      <c r="FN153" s="33"/>
      <c r="FO153" s="33"/>
      <c r="FP153" s="33"/>
      <c r="FQ153" s="33"/>
      <c r="FR153" s="33"/>
      <c r="FS153" s="33"/>
      <c r="FT153" s="35"/>
      <c r="FU153" s="33"/>
      <c r="FV153" s="33"/>
      <c r="FW153" s="33"/>
      <c r="FX153" s="33"/>
      <c r="FY153" s="33"/>
      <c r="FZ153" s="35"/>
      <c r="GA153" s="33"/>
      <c r="GB153" s="33"/>
      <c r="GC153" s="33"/>
      <c r="GD153" s="33"/>
      <c r="GE153" s="33"/>
      <c r="GF153" s="33"/>
      <c r="GG153" s="33"/>
      <c r="GH153" s="33"/>
      <c r="GI153" s="33"/>
      <c r="GJ153" s="33"/>
      <c r="GK153" s="33"/>
      <c r="GL153" s="33"/>
      <c r="GM153" s="33"/>
      <c r="GN153" s="33"/>
      <c r="GO153" s="33"/>
      <c r="GP153" s="38"/>
    </row>
    <row r="154" spans="1:198" x14ac:dyDescent="0.2">
      <c r="A154" s="44" t="s">
        <v>643</v>
      </c>
      <c r="B154" s="33" t="str">
        <f t="shared" si="5"/>
        <v>-</v>
      </c>
      <c r="C154" s="33"/>
      <c r="D154" s="33" t="s">
        <v>489</v>
      </c>
      <c r="E154" s="33"/>
      <c r="F154" s="33" t="s">
        <v>492</v>
      </c>
      <c r="G154" s="35"/>
      <c r="H154" s="33" t="s">
        <v>489</v>
      </c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5"/>
      <c r="Z154" s="33"/>
      <c r="AA154" s="33"/>
      <c r="AB154" s="33"/>
      <c r="AC154" s="33"/>
      <c r="AD154" s="33"/>
      <c r="AE154" s="33"/>
      <c r="AF154" s="33"/>
      <c r="AG154" s="33"/>
      <c r="AH154" s="33"/>
      <c r="AI154" s="33"/>
      <c r="AJ154" s="33"/>
      <c r="AK154" s="33"/>
      <c r="AL154" s="33"/>
      <c r="AM154" s="33"/>
      <c r="AN154" s="33"/>
      <c r="AO154" s="33"/>
      <c r="AP154" s="33"/>
      <c r="AQ154" s="33"/>
      <c r="AR154" s="33"/>
      <c r="AS154" s="33"/>
      <c r="AT154" s="35"/>
      <c r="AU154" s="33"/>
      <c r="AV154" s="33"/>
      <c r="AW154" s="33"/>
      <c r="AX154" s="33"/>
      <c r="AY154" s="33"/>
      <c r="AZ154" s="33"/>
      <c r="BA154" s="33"/>
      <c r="BB154" s="33"/>
      <c r="BC154" s="33"/>
      <c r="BD154" s="33"/>
      <c r="BE154" s="35"/>
      <c r="BF154" s="33"/>
      <c r="BG154" s="33"/>
      <c r="BH154" s="33"/>
      <c r="BI154" s="33"/>
      <c r="BJ154" s="33"/>
      <c r="BK154" s="33"/>
      <c r="BL154" s="33"/>
      <c r="BM154" s="33"/>
      <c r="BN154" s="33"/>
      <c r="BO154" s="33"/>
      <c r="BP154" s="33"/>
      <c r="BQ154" s="35"/>
      <c r="BR154" s="33" t="s">
        <v>489</v>
      </c>
      <c r="BS154" s="33"/>
      <c r="BT154" s="33"/>
      <c r="BU154" s="33"/>
      <c r="BV154" s="33"/>
      <c r="BW154" s="33"/>
      <c r="BX154" s="33"/>
      <c r="BY154" s="33"/>
      <c r="BZ154" s="33"/>
      <c r="CA154" s="36"/>
      <c r="CB154" s="33"/>
      <c r="CC154" s="33"/>
      <c r="CD154" s="33"/>
      <c r="CE154" s="33"/>
      <c r="CF154" s="33"/>
      <c r="CG154" s="33"/>
      <c r="CH154" s="33"/>
      <c r="CI154" s="33"/>
      <c r="CJ154" s="33"/>
      <c r="CK154" s="35"/>
      <c r="CL154" s="33"/>
      <c r="CM154" s="33"/>
      <c r="CN154" s="33"/>
      <c r="CO154" s="33"/>
      <c r="CP154" s="33"/>
      <c r="CQ154" s="33"/>
      <c r="CR154" s="33"/>
      <c r="CS154" s="33"/>
      <c r="CT154" s="33"/>
      <c r="CU154" s="33"/>
      <c r="CV154" s="33"/>
      <c r="CW154" s="35"/>
      <c r="CX154" s="33"/>
      <c r="CY154" s="33"/>
      <c r="CZ154" s="33"/>
      <c r="DA154" s="33"/>
      <c r="DB154" s="33"/>
      <c r="DC154" s="33"/>
      <c r="DD154" s="33"/>
      <c r="DE154" s="33"/>
      <c r="DF154" s="33"/>
      <c r="DG154" s="33"/>
      <c r="DH154" s="33"/>
      <c r="DI154" s="33"/>
      <c r="DJ154" s="33"/>
      <c r="DK154" s="33"/>
      <c r="DL154" s="33"/>
      <c r="DM154" s="33"/>
      <c r="DN154" s="33"/>
      <c r="DO154" s="33"/>
      <c r="DP154" s="33"/>
      <c r="DQ154" s="33"/>
      <c r="DR154" s="33"/>
      <c r="DS154" s="33"/>
      <c r="DT154" s="33"/>
      <c r="DU154" s="33"/>
      <c r="DV154" s="33"/>
      <c r="DW154" s="33"/>
      <c r="DX154" s="33"/>
      <c r="DY154" s="33"/>
      <c r="DZ154" s="33"/>
      <c r="EA154" s="33"/>
      <c r="EB154" s="33"/>
      <c r="EC154" s="33"/>
      <c r="ED154" s="33"/>
      <c r="EE154" s="33"/>
      <c r="EF154" s="33"/>
      <c r="EG154" s="33"/>
      <c r="EH154" s="33"/>
      <c r="EI154" s="33"/>
      <c r="EJ154" s="33"/>
      <c r="EK154" s="33"/>
      <c r="EL154" s="35"/>
      <c r="EM154" s="33"/>
      <c r="EN154" s="33"/>
      <c r="EO154" s="33"/>
      <c r="EP154" s="33"/>
      <c r="EQ154" s="33"/>
      <c r="ER154" s="33"/>
      <c r="ES154" s="33"/>
      <c r="ET154" s="33"/>
      <c r="EU154" s="33"/>
      <c r="EV154" s="33"/>
      <c r="EW154" s="35"/>
      <c r="EX154" s="33"/>
      <c r="EY154" s="33"/>
      <c r="EZ154" s="33"/>
      <c r="FA154" s="35"/>
      <c r="FB154" s="33"/>
      <c r="FC154" s="33"/>
      <c r="FD154" s="33"/>
      <c r="FE154" s="33"/>
      <c r="FF154" s="33"/>
      <c r="FG154" s="33"/>
      <c r="FH154" s="33"/>
      <c r="FI154" s="35"/>
      <c r="FJ154" s="33"/>
      <c r="FK154" s="33"/>
      <c r="FL154" s="33"/>
      <c r="FM154" s="33"/>
      <c r="FN154" s="33"/>
      <c r="FO154" s="33"/>
      <c r="FP154" s="33"/>
      <c r="FQ154" s="33"/>
      <c r="FR154" s="33"/>
      <c r="FS154" s="33"/>
      <c r="FT154" s="35"/>
      <c r="FU154" s="33"/>
      <c r="FV154" s="33"/>
      <c r="FW154" s="33"/>
      <c r="FX154" s="33"/>
      <c r="FY154" s="33"/>
      <c r="FZ154" s="35"/>
      <c r="GA154" s="33"/>
      <c r="GB154" s="33"/>
      <c r="GC154" s="33"/>
      <c r="GD154" s="33"/>
      <c r="GE154" s="33"/>
      <c r="GF154" s="33"/>
      <c r="GG154" s="33"/>
      <c r="GH154" s="33"/>
      <c r="GI154" s="33"/>
      <c r="GJ154" s="33"/>
      <c r="GK154" s="33"/>
      <c r="GL154" s="33"/>
      <c r="GM154" s="33"/>
      <c r="GN154" s="33"/>
      <c r="GO154" s="33"/>
      <c r="GP154" s="38"/>
    </row>
    <row r="155" spans="1:198" x14ac:dyDescent="0.2">
      <c r="A155" s="44" t="s">
        <v>644</v>
      </c>
      <c r="B155" s="33" t="str">
        <f t="shared" si="5"/>
        <v>-</v>
      </c>
      <c r="C155" s="33" t="s">
        <v>489</v>
      </c>
      <c r="D155" s="33"/>
      <c r="E155" s="33"/>
      <c r="F155" s="33" t="s">
        <v>492</v>
      </c>
      <c r="G155" s="35"/>
      <c r="H155" s="33" t="s">
        <v>489</v>
      </c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5"/>
      <c r="Z155" s="33" t="s">
        <v>489</v>
      </c>
      <c r="AA155" s="33"/>
      <c r="AB155" s="33"/>
      <c r="AC155" s="33"/>
      <c r="AD155" s="33"/>
      <c r="AE155" s="33"/>
      <c r="AF155" s="33"/>
      <c r="AG155" s="33"/>
      <c r="AH155" s="33"/>
      <c r="AI155" s="33"/>
      <c r="AJ155" s="33"/>
      <c r="AK155" s="33"/>
      <c r="AL155" s="33"/>
      <c r="AM155" s="33"/>
      <c r="AN155" s="33"/>
      <c r="AO155" s="33"/>
      <c r="AP155" s="33"/>
      <c r="AQ155" s="33"/>
      <c r="AR155" s="33"/>
      <c r="AS155" s="33"/>
      <c r="AT155" s="35"/>
      <c r="AU155" s="33"/>
      <c r="AV155" s="33"/>
      <c r="AW155" s="33"/>
      <c r="AX155" s="33"/>
      <c r="AY155" s="33"/>
      <c r="AZ155" s="33"/>
      <c r="BA155" s="33"/>
      <c r="BB155" s="33"/>
      <c r="BC155" s="33"/>
      <c r="BD155" s="33"/>
      <c r="BE155" s="35"/>
      <c r="BF155" s="33"/>
      <c r="BG155" s="33"/>
      <c r="BH155" s="33"/>
      <c r="BI155" s="33"/>
      <c r="BJ155" s="33"/>
      <c r="BK155" s="33"/>
      <c r="BL155" s="33"/>
      <c r="BM155" s="33"/>
      <c r="BN155" s="33"/>
      <c r="BO155" s="33"/>
      <c r="BP155" s="33"/>
      <c r="BQ155" s="35"/>
      <c r="BR155" s="33"/>
      <c r="BS155" s="33"/>
      <c r="BT155" s="33"/>
      <c r="BU155" s="33"/>
      <c r="BV155" s="33"/>
      <c r="BW155" s="33"/>
      <c r="BX155" s="33"/>
      <c r="BY155" s="33"/>
      <c r="BZ155" s="33"/>
      <c r="CA155" s="36"/>
      <c r="CB155" s="33"/>
      <c r="CC155" s="33"/>
      <c r="CD155" s="33"/>
      <c r="CE155" s="33"/>
      <c r="CF155" s="33"/>
      <c r="CG155" s="33"/>
      <c r="CH155" s="33"/>
      <c r="CI155" s="33"/>
      <c r="CJ155" s="33"/>
      <c r="CK155" s="35" t="s">
        <v>489</v>
      </c>
      <c r="CL155" s="33"/>
      <c r="CM155" s="33"/>
      <c r="CN155" s="33"/>
      <c r="CO155" s="33"/>
      <c r="CP155" s="33"/>
      <c r="CQ155" s="33"/>
      <c r="CR155" s="33"/>
      <c r="CS155" s="33"/>
      <c r="CT155" s="33"/>
      <c r="CU155" s="33"/>
      <c r="CV155" s="33"/>
      <c r="CW155" s="35"/>
      <c r="CX155" s="33"/>
      <c r="CY155" s="33"/>
      <c r="CZ155" s="33"/>
      <c r="DA155" s="33"/>
      <c r="DB155" s="33"/>
      <c r="DC155" s="33"/>
      <c r="DD155" s="33"/>
      <c r="DE155" s="33"/>
      <c r="DF155" s="33"/>
      <c r="DG155" s="33"/>
      <c r="DH155" s="33"/>
      <c r="DI155" s="33"/>
      <c r="DJ155" s="33"/>
      <c r="DK155" s="33"/>
      <c r="DL155" s="33"/>
      <c r="DM155" s="33"/>
      <c r="DN155" s="33"/>
      <c r="DO155" s="33"/>
      <c r="DP155" s="33"/>
      <c r="DQ155" s="33"/>
      <c r="DR155" s="33"/>
      <c r="DS155" s="33"/>
      <c r="DT155" s="33"/>
      <c r="DU155" s="33"/>
      <c r="DV155" s="33"/>
      <c r="DW155" s="33"/>
      <c r="DX155" s="33"/>
      <c r="DY155" s="33"/>
      <c r="DZ155" s="33"/>
      <c r="EA155" s="33"/>
      <c r="EB155" s="33"/>
      <c r="EC155" s="33"/>
      <c r="ED155" s="33"/>
      <c r="EE155" s="33"/>
      <c r="EF155" s="33"/>
      <c r="EG155" s="33"/>
      <c r="EH155" s="33"/>
      <c r="EI155" s="33"/>
      <c r="EJ155" s="33"/>
      <c r="EK155" s="33"/>
      <c r="EL155" s="35"/>
      <c r="EM155" s="33"/>
      <c r="EN155" s="33"/>
      <c r="EO155" s="33"/>
      <c r="EP155" s="33"/>
      <c r="EQ155" s="33"/>
      <c r="ER155" s="33"/>
      <c r="ES155" s="33"/>
      <c r="ET155" s="33"/>
      <c r="EU155" s="33"/>
      <c r="EV155" s="33"/>
      <c r="EW155" s="35" t="s">
        <v>489</v>
      </c>
      <c r="EX155" s="33"/>
      <c r="EY155" s="33"/>
      <c r="EZ155" s="33"/>
      <c r="FA155" s="35"/>
      <c r="FB155" s="33"/>
      <c r="FC155" s="33"/>
      <c r="FD155" s="33"/>
      <c r="FE155" s="33"/>
      <c r="FF155" s="33"/>
      <c r="FG155" s="33"/>
      <c r="FH155" s="33"/>
      <c r="FI155" s="35"/>
      <c r="FJ155" s="33"/>
      <c r="FK155" s="33"/>
      <c r="FL155" s="33"/>
      <c r="FM155" s="33"/>
      <c r="FN155" s="33"/>
      <c r="FO155" s="33"/>
      <c r="FP155" s="33"/>
      <c r="FQ155" s="33"/>
      <c r="FR155" s="33"/>
      <c r="FS155" s="33"/>
      <c r="FT155" s="35"/>
      <c r="FU155" s="33"/>
      <c r="FV155" s="33"/>
      <c r="FW155" s="33"/>
      <c r="FX155" s="33"/>
      <c r="FY155" s="33"/>
      <c r="FZ155" s="35"/>
      <c r="GA155" s="33"/>
      <c r="GB155" s="33"/>
      <c r="GC155" s="33"/>
      <c r="GD155" s="33"/>
      <c r="GE155" s="33"/>
      <c r="GF155" s="33"/>
      <c r="GG155" s="33"/>
      <c r="GH155" s="33"/>
      <c r="GI155" s="33"/>
      <c r="GJ155" s="33"/>
      <c r="GK155" s="33"/>
      <c r="GL155" s="33"/>
      <c r="GM155" s="33"/>
      <c r="GN155" s="33"/>
      <c r="GO155" s="33"/>
      <c r="GP155" s="38"/>
    </row>
    <row r="156" spans="1:198" x14ac:dyDescent="0.2">
      <c r="A156" s="44" t="s">
        <v>645</v>
      </c>
      <c r="B156" s="33" t="str">
        <f t="shared" si="5"/>
        <v>-</v>
      </c>
      <c r="C156" s="33" t="s">
        <v>489</v>
      </c>
      <c r="D156" s="33"/>
      <c r="E156" s="33"/>
      <c r="F156" s="33" t="s">
        <v>492</v>
      </c>
      <c r="G156" s="35"/>
      <c r="H156" s="33" t="s">
        <v>489</v>
      </c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5"/>
      <c r="Z156" s="33" t="s">
        <v>489</v>
      </c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5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5"/>
      <c r="BF156" s="33"/>
      <c r="BG156" s="33"/>
      <c r="BH156" s="33"/>
      <c r="BI156" s="33"/>
      <c r="BJ156" s="33"/>
      <c r="BK156" s="33"/>
      <c r="BL156" s="33"/>
      <c r="BM156" s="33"/>
      <c r="BN156" s="33"/>
      <c r="BO156" s="33"/>
      <c r="BP156" s="33"/>
      <c r="BQ156" s="35"/>
      <c r="BR156" s="33"/>
      <c r="BS156" s="33"/>
      <c r="BT156" s="33"/>
      <c r="BU156" s="33"/>
      <c r="BV156" s="33"/>
      <c r="BW156" s="33"/>
      <c r="BX156" s="33"/>
      <c r="BY156" s="33"/>
      <c r="BZ156" s="33"/>
      <c r="CA156" s="36"/>
      <c r="CB156" s="33"/>
      <c r="CC156" s="33"/>
      <c r="CD156" s="33"/>
      <c r="CE156" s="33"/>
      <c r="CF156" s="33"/>
      <c r="CG156" s="33"/>
      <c r="CH156" s="33"/>
      <c r="CI156" s="33"/>
      <c r="CJ156" s="33"/>
      <c r="CK156" s="35"/>
      <c r="CL156" s="33"/>
      <c r="CM156" s="33"/>
      <c r="CN156" s="33"/>
      <c r="CO156" s="33"/>
      <c r="CP156" s="33"/>
      <c r="CQ156" s="33"/>
      <c r="CR156" s="33"/>
      <c r="CS156" s="33"/>
      <c r="CT156" s="33"/>
      <c r="CU156" s="33"/>
      <c r="CV156" s="33"/>
      <c r="CW156" s="35"/>
      <c r="CX156" s="33"/>
      <c r="CY156" s="33"/>
      <c r="CZ156" s="33"/>
      <c r="DA156" s="33"/>
      <c r="DB156" s="33"/>
      <c r="DC156" s="33"/>
      <c r="DD156" s="33"/>
      <c r="DE156" s="33"/>
      <c r="DF156" s="33"/>
      <c r="DG156" s="33"/>
      <c r="DH156" s="33"/>
      <c r="DI156" s="33"/>
      <c r="DJ156" s="33"/>
      <c r="DK156" s="33"/>
      <c r="DL156" s="33"/>
      <c r="DM156" s="33"/>
      <c r="DN156" s="33"/>
      <c r="DO156" s="33"/>
      <c r="DP156" s="33"/>
      <c r="DQ156" s="33"/>
      <c r="DR156" s="33"/>
      <c r="DS156" s="33"/>
      <c r="DT156" s="33"/>
      <c r="DU156" s="33"/>
      <c r="DV156" s="33"/>
      <c r="DW156" s="33"/>
      <c r="DX156" s="33"/>
      <c r="DY156" s="33"/>
      <c r="DZ156" s="33"/>
      <c r="EA156" s="33"/>
      <c r="EB156" s="33"/>
      <c r="EC156" s="33"/>
      <c r="ED156" s="33"/>
      <c r="EE156" s="33"/>
      <c r="EF156" s="33"/>
      <c r="EG156" s="33"/>
      <c r="EH156" s="33"/>
      <c r="EI156" s="33"/>
      <c r="EJ156" s="33"/>
      <c r="EK156" s="33"/>
      <c r="EL156" s="35"/>
      <c r="EM156" s="33"/>
      <c r="EN156" s="33"/>
      <c r="EO156" s="33"/>
      <c r="EP156" s="33"/>
      <c r="EQ156" s="33"/>
      <c r="ER156" s="33"/>
      <c r="ES156" s="33"/>
      <c r="ET156" s="33"/>
      <c r="EU156" s="33"/>
      <c r="EV156" s="33"/>
      <c r="EW156" s="35"/>
      <c r="EX156" s="33"/>
      <c r="EY156" s="33"/>
      <c r="EZ156" s="33"/>
      <c r="FA156" s="35"/>
      <c r="FB156" s="33"/>
      <c r="FC156" s="33"/>
      <c r="FD156" s="33"/>
      <c r="FE156" s="33"/>
      <c r="FF156" s="33"/>
      <c r="FG156" s="33"/>
      <c r="FH156" s="33"/>
      <c r="FI156" s="35"/>
      <c r="FJ156" s="33"/>
      <c r="FK156" s="33"/>
      <c r="FL156" s="33"/>
      <c r="FM156" s="33"/>
      <c r="FN156" s="33"/>
      <c r="FO156" s="33"/>
      <c r="FP156" s="33"/>
      <c r="FQ156" s="33"/>
      <c r="FR156" s="33"/>
      <c r="FS156" s="33"/>
      <c r="FT156" s="35"/>
      <c r="FU156" s="33"/>
      <c r="FV156" s="33"/>
      <c r="FW156" s="33"/>
      <c r="FX156" s="33"/>
      <c r="FY156" s="33"/>
      <c r="FZ156" s="35"/>
      <c r="GA156" s="33"/>
      <c r="GB156" s="33"/>
      <c r="GC156" s="33"/>
      <c r="GD156" s="33"/>
      <c r="GE156" s="33"/>
      <c r="GF156" s="33"/>
      <c r="GG156" s="33"/>
      <c r="GH156" s="33"/>
      <c r="GI156" s="33"/>
      <c r="GJ156" s="33"/>
      <c r="GK156" s="33"/>
      <c r="GL156" s="33"/>
      <c r="GM156" s="33"/>
      <c r="GN156" s="33"/>
      <c r="GO156" s="33"/>
      <c r="GP156" s="38"/>
    </row>
    <row r="157" spans="1:198" x14ac:dyDescent="0.2">
      <c r="A157" s="44" t="s">
        <v>646</v>
      </c>
      <c r="B157" s="33" t="str">
        <f t="shared" si="5"/>
        <v>-</v>
      </c>
      <c r="C157" s="33" t="s">
        <v>489</v>
      </c>
      <c r="D157" s="33"/>
      <c r="E157" s="33"/>
      <c r="F157" s="33" t="s">
        <v>492</v>
      </c>
      <c r="G157" s="35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5"/>
      <c r="Z157" s="33" t="s">
        <v>489</v>
      </c>
      <c r="AA157" s="33"/>
      <c r="AB157" s="33"/>
      <c r="AC157" s="33"/>
      <c r="AD157" s="33"/>
      <c r="AE157" s="33"/>
      <c r="AF157" s="33"/>
      <c r="AG157" s="33"/>
      <c r="AH157" s="33"/>
      <c r="AI157" s="33"/>
      <c r="AJ157" s="33"/>
      <c r="AK157" s="33"/>
      <c r="AL157" s="33"/>
      <c r="AM157" s="33"/>
      <c r="AN157" s="33"/>
      <c r="AO157" s="33"/>
      <c r="AP157" s="33"/>
      <c r="AQ157" s="33"/>
      <c r="AR157" s="33"/>
      <c r="AS157" s="33"/>
      <c r="AT157" s="35"/>
      <c r="AU157" s="33"/>
      <c r="AV157" s="33"/>
      <c r="AW157" s="33"/>
      <c r="AX157" s="33"/>
      <c r="AY157" s="33"/>
      <c r="AZ157" s="33"/>
      <c r="BA157" s="33"/>
      <c r="BB157" s="33"/>
      <c r="BC157" s="33"/>
      <c r="BD157" s="33"/>
      <c r="BE157" s="35"/>
      <c r="BF157" s="33"/>
      <c r="BG157" s="33"/>
      <c r="BH157" s="33"/>
      <c r="BI157" s="33"/>
      <c r="BJ157" s="33"/>
      <c r="BK157" s="33"/>
      <c r="BL157" s="33"/>
      <c r="BM157" s="33"/>
      <c r="BN157" s="33"/>
      <c r="BO157" s="33"/>
      <c r="BP157" s="33"/>
      <c r="BQ157" s="35"/>
      <c r="BR157" s="33"/>
      <c r="BS157" s="33"/>
      <c r="BT157" s="33"/>
      <c r="BU157" s="33"/>
      <c r="BV157" s="33"/>
      <c r="BW157" s="33"/>
      <c r="BX157" s="33"/>
      <c r="BY157" s="33"/>
      <c r="BZ157" s="33"/>
      <c r="CA157" s="36"/>
      <c r="CB157" s="33"/>
      <c r="CC157" s="33"/>
      <c r="CD157" s="33"/>
      <c r="CE157" s="33"/>
      <c r="CF157" s="33"/>
      <c r="CG157" s="33"/>
      <c r="CH157" s="33"/>
      <c r="CI157" s="33"/>
      <c r="CJ157" s="33"/>
      <c r="CK157" s="35"/>
      <c r="CL157" s="33"/>
      <c r="CM157" s="33"/>
      <c r="CN157" s="33"/>
      <c r="CO157" s="33"/>
      <c r="CP157" s="33"/>
      <c r="CQ157" s="33"/>
      <c r="CR157" s="33"/>
      <c r="CS157" s="33"/>
      <c r="CT157" s="33"/>
      <c r="CU157" s="33"/>
      <c r="CV157" s="33"/>
      <c r="CW157" s="35"/>
      <c r="CX157" s="33"/>
      <c r="CY157" s="33"/>
      <c r="CZ157" s="33"/>
      <c r="DA157" s="33"/>
      <c r="DB157" s="33"/>
      <c r="DC157" s="33"/>
      <c r="DD157" s="33"/>
      <c r="DE157" s="33"/>
      <c r="DF157" s="33"/>
      <c r="DG157" s="33"/>
      <c r="DH157" s="33"/>
      <c r="DI157" s="33"/>
      <c r="DJ157" s="33"/>
      <c r="DK157" s="33"/>
      <c r="DL157" s="33"/>
      <c r="DM157" s="33"/>
      <c r="DN157" s="33"/>
      <c r="DO157" s="33"/>
      <c r="DP157" s="33"/>
      <c r="DQ157" s="33"/>
      <c r="DR157" s="33"/>
      <c r="DS157" s="33"/>
      <c r="DT157" s="33"/>
      <c r="DU157" s="33"/>
      <c r="DV157" s="33"/>
      <c r="DW157" s="33"/>
      <c r="DX157" s="33"/>
      <c r="DY157" s="33"/>
      <c r="DZ157" s="33"/>
      <c r="EA157" s="33"/>
      <c r="EB157" s="33"/>
      <c r="EC157" s="33"/>
      <c r="ED157" s="33"/>
      <c r="EE157" s="33"/>
      <c r="EF157" s="33"/>
      <c r="EG157" s="33"/>
      <c r="EH157" s="33"/>
      <c r="EI157" s="33"/>
      <c r="EJ157" s="33"/>
      <c r="EK157" s="33"/>
      <c r="EL157" s="35"/>
      <c r="EM157" s="33"/>
      <c r="EN157" s="33"/>
      <c r="EO157" s="33"/>
      <c r="EP157" s="33"/>
      <c r="EQ157" s="33"/>
      <c r="ER157" s="33"/>
      <c r="ES157" s="33"/>
      <c r="ET157" s="33"/>
      <c r="EU157" s="33"/>
      <c r="EV157" s="33"/>
      <c r="EW157" s="35"/>
      <c r="EX157" s="33"/>
      <c r="EY157" s="33"/>
      <c r="EZ157" s="33"/>
      <c r="FA157" s="35"/>
      <c r="FB157" s="33"/>
      <c r="FC157" s="33"/>
      <c r="FD157" s="33"/>
      <c r="FE157" s="33"/>
      <c r="FF157" s="33"/>
      <c r="FG157" s="33"/>
      <c r="FH157" s="33"/>
      <c r="FI157" s="35"/>
      <c r="FJ157" s="33"/>
      <c r="FK157" s="33"/>
      <c r="FL157" s="33"/>
      <c r="FM157" s="33"/>
      <c r="FN157" s="33"/>
      <c r="FO157" s="33"/>
      <c r="FP157" s="33"/>
      <c r="FQ157" s="33"/>
      <c r="FR157" s="33"/>
      <c r="FS157" s="33"/>
      <c r="FT157" s="35"/>
      <c r="FU157" s="33"/>
      <c r="FV157" s="33"/>
      <c r="FW157" s="33"/>
      <c r="FX157" s="33"/>
      <c r="FY157" s="33"/>
      <c r="FZ157" s="35"/>
      <c r="GA157" s="33"/>
      <c r="GB157" s="33"/>
      <c r="GC157" s="33"/>
      <c r="GD157" s="33"/>
      <c r="GE157" s="33"/>
      <c r="GF157" s="33"/>
      <c r="GG157" s="33"/>
      <c r="GH157" s="33"/>
      <c r="GI157" s="33"/>
      <c r="GJ157" s="33"/>
      <c r="GK157" s="33"/>
      <c r="GL157" s="33"/>
      <c r="GM157" s="33"/>
      <c r="GN157" s="33"/>
      <c r="GO157" s="33"/>
      <c r="GP157" s="38"/>
    </row>
    <row r="158" spans="1:198" x14ac:dyDescent="0.2">
      <c r="A158" s="44" t="s">
        <v>647</v>
      </c>
      <c r="B158" s="33" t="str">
        <f t="shared" si="5"/>
        <v>-</v>
      </c>
      <c r="C158" s="33" t="s">
        <v>489</v>
      </c>
      <c r="D158" s="33"/>
      <c r="E158" s="33"/>
      <c r="F158" s="33" t="s">
        <v>492</v>
      </c>
      <c r="G158" s="35"/>
      <c r="H158" s="33" t="s">
        <v>489</v>
      </c>
      <c r="I158" s="33"/>
      <c r="J158" s="33"/>
      <c r="K158" s="33"/>
      <c r="L158" s="33"/>
      <c r="M158" s="33" t="s">
        <v>489</v>
      </c>
      <c r="N158" s="33"/>
      <c r="O158" s="33"/>
      <c r="P158" s="33"/>
      <c r="Q158" s="33" t="s">
        <v>489</v>
      </c>
      <c r="R158" s="33"/>
      <c r="S158" s="33"/>
      <c r="T158" s="33"/>
      <c r="U158" s="33"/>
      <c r="V158" s="33"/>
      <c r="W158" s="33" t="s">
        <v>489</v>
      </c>
      <c r="X158" s="33"/>
      <c r="Y158" s="35"/>
      <c r="Z158" s="33" t="s">
        <v>489</v>
      </c>
      <c r="AA158" s="33" t="s">
        <v>489</v>
      </c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5" t="s">
        <v>489</v>
      </c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5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5"/>
      <c r="BR158" s="33"/>
      <c r="BS158" s="33"/>
      <c r="BT158" s="33"/>
      <c r="BU158" s="33"/>
      <c r="BV158" s="33"/>
      <c r="BW158" s="33"/>
      <c r="BX158" s="33"/>
      <c r="BY158" s="33"/>
      <c r="BZ158" s="33"/>
      <c r="CA158" s="36"/>
      <c r="CB158" s="33"/>
      <c r="CC158" s="33"/>
      <c r="CD158" s="33"/>
      <c r="CE158" s="33"/>
      <c r="CF158" s="33"/>
      <c r="CG158" s="33"/>
      <c r="CH158" s="33"/>
      <c r="CI158" s="33"/>
      <c r="CJ158" s="33"/>
      <c r="CK158" s="35" t="s">
        <v>489</v>
      </c>
      <c r="CL158" s="33"/>
      <c r="CM158" s="33"/>
      <c r="CN158" s="33"/>
      <c r="CO158" s="33"/>
      <c r="CP158" s="33"/>
      <c r="CQ158" s="33"/>
      <c r="CR158" s="33"/>
      <c r="CS158" s="33"/>
      <c r="CT158" s="33"/>
      <c r="CU158" s="33"/>
      <c r="CV158" s="33"/>
      <c r="CW158" s="35"/>
      <c r="CX158" s="33"/>
      <c r="CY158" s="33"/>
      <c r="CZ158" s="33"/>
      <c r="DA158" s="33"/>
      <c r="DB158" s="33"/>
      <c r="DC158" s="33"/>
      <c r="DD158" s="33"/>
      <c r="DE158" s="33"/>
      <c r="DF158" s="33"/>
      <c r="DG158" s="33"/>
      <c r="DH158" s="33"/>
      <c r="DI158" s="33"/>
      <c r="DJ158" s="33"/>
      <c r="DK158" s="33"/>
      <c r="DL158" s="33"/>
      <c r="DM158" s="33"/>
      <c r="DN158" s="33"/>
      <c r="DO158" s="33"/>
      <c r="DP158" s="33"/>
      <c r="DQ158" s="33"/>
      <c r="DR158" s="33"/>
      <c r="DS158" s="33"/>
      <c r="DT158" s="33"/>
      <c r="DU158" s="33"/>
      <c r="DV158" s="33"/>
      <c r="DW158" s="33"/>
      <c r="DX158" s="33"/>
      <c r="DY158" s="33"/>
      <c r="DZ158" s="33"/>
      <c r="EA158" s="33"/>
      <c r="EB158" s="33"/>
      <c r="EC158" s="33"/>
      <c r="ED158" s="33"/>
      <c r="EE158" s="33"/>
      <c r="EF158" s="33"/>
      <c r="EG158" s="33"/>
      <c r="EH158" s="33"/>
      <c r="EI158" s="33"/>
      <c r="EJ158" s="33"/>
      <c r="EK158" s="33"/>
      <c r="EL158" s="35"/>
      <c r="EM158" s="33"/>
      <c r="EN158" s="33"/>
      <c r="EO158" s="33"/>
      <c r="EP158" s="33"/>
      <c r="EQ158" s="33"/>
      <c r="ER158" s="33"/>
      <c r="ES158" s="33"/>
      <c r="ET158" s="33"/>
      <c r="EU158" s="33"/>
      <c r="EV158" s="33"/>
      <c r="EW158" s="35"/>
      <c r="EX158" s="33"/>
      <c r="EY158" s="33"/>
      <c r="EZ158" s="33"/>
      <c r="FA158" s="35"/>
      <c r="FB158" s="33"/>
      <c r="FC158" s="33"/>
      <c r="FD158" s="33"/>
      <c r="FE158" s="33"/>
      <c r="FF158" s="33"/>
      <c r="FG158" s="33"/>
      <c r="FH158" s="33"/>
      <c r="FI158" s="35"/>
      <c r="FJ158" s="33"/>
      <c r="FK158" s="33"/>
      <c r="FL158" s="33"/>
      <c r="FM158" s="33"/>
      <c r="FN158" s="33"/>
      <c r="FO158" s="33"/>
      <c r="FP158" s="33"/>
      <c r="FQ158" s="33"/>
      <c r="FR158" s="33"/>
      <c r="FS158" s="33"/>
      <c r="FT158" s="35"/>
      <c r="FU158" s="33"/>
      <c r="FV158" s="33"/>
      <c r="FW158" s="33"/>
      <c r="FX158" s="33"/>
      <c r="FY158" s="33"/>
      <c r="FZ158" s="35"/>
      <c r="GA158" s="33"/>
      <c r="GB158" s="33"/>
      <c r="GC158" s="33"/>
      <c r="GD158" s="33"/>
      <c r="GE158" s="33"/>
      <c r="GF158" s="33"/>
      <c r="GG158" s="33"/>
      <c r="GH158" s="33"/>
      <c r="GI158" s="33"/>
      <c r="GJ158" s="33"/>
      <c r="GK158" s="33"/>
      <c r="GL158" s="33"/>
      <c r="GM158" s="33"/>
      <c r="GN158" s="33"/>
      <c r="GO158" s="33"/>
      <c r="GP158" s="38"/>
    </row>
    <row r="159" spans="1:198" x14ac:dyDescent="0.2">
      <c r="A159" s="44" t="s">
        <v>648</v>
      </c>
      <c r="B159" s="33" t="str">
        <f t="shared" si="5"/>
        <v>-</v>
      </c>
      <c r="C159" s="33" t="s">
        <v>489</v>
      </c>
      <c r="D159" s="33"/>
      <c r="E159" s="33"/>
      <c r="F159" s="33" t="s">
        <v>492</v>
      </c>
      <c r="G159" s="35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5"/>
      <c r="Z159" s="33"/>
      <c r="AA159" s="33"/>
      <c r="AB159" s="33"/>
      <c r="AC159" s="33"/>
      <c r="AD159" s="33"/>
      <c r="AE159" s="33"/>
      <c r="AF159" s="33"/>
      <c r="AG159" s="33"/>
      <c r="AH159" s="33"/>
      <c r="AI159" s="33"/>
      <c r="AJ159" s="33"/>
      <c r="AK159" s="33"/>
      <c r="AL159" s="33"/>
      <c r="AM159" s="33"/>
      <c r="AN159" s="33"/>
      <c r="AO159" s="33"/>
      <c r="AP159" s="33"/>
      <c r="AQ159" s="33"/>
      <c r="AR159" s="33"/>
      <c r="AS159" s="33"/>
      <c r="AT159" s="35"/>
      <c r="AU159" s="33"/>
      <c r="AV159" s="33"/>
      <c r="AW159" s="33"/>
      <c r="AX159" s="33"/>
      <c r="AY159" s="33"/>
      <c r="AZ159" s="33"/>
      <c r="BA159" s="33"/>
      <c r="BB159" s="33"/>
      <c r="BC159" s="33"/>
      <c r="BD159" s="33"/>
      <c r="BE159" s="35"/>
      <c r="BF159" s="33"/>
      <c r="BG159" s="33"/>
      <c r="BH159" s="33"/>
      <c r="BI159" s="33"/>
      <c r="BJ159" s="33"/>
      <c r="BK159" s="33"/>
      <c r="BL159" s="33"/>
      <c r="BM159" s="33"/>
      <c r="BN159" s="33"/>
      <c r="BO159" s="33"/>
      <c r="BP159" s="33"/>
      <c r="BQ159" s="35"/>
      <c r="BR159" s="33"/>
      <c r="BS159" s="33"/>
      <c r="BT159" s="33"/>
      <c r="BU159" s="33"/>
      <c r="BV159" s="33"/>
      <c r="BW159" s="33"/>
      <c r="BX159" s="33"/>
      <c r="BY159" s="33"/>
      <c r="BZ159" s="33"/>
      <c r="CA159" s="36"/>
      <c r="CB159" s="33"/>
      <c r="CC159" s="33"/>
      <c r="CD159" s="33"/>
      <c r="CE159" s="33"/>
      <c r="CF159" s="33"/>
      <c r="CG159" s="33"/>
      <c r="CH159" s="33"/>
      <c r="CI159" s="33"/>
      <c r="CJ159" s="33"/>
      <c r="CK159" s="35"/>
      <c r="CL159" s="33"/>
      <c r="CM159" s="33"/>
      <c r="CN159" s="33"/>
      <c r="CO159" s="33"/>
      <c r="CP159" s="33"/>
      <c r="CQ159" s="33"/>
      <c r="CR159" s="33"/>
      <c r="CS159" s="33"/>
      <c r="CT159" s="33"/>
      <c r="CU159" s="33"/>
      <c r="CV159" s="33"/>
      <c r="CW159" s="35"/>
      <c r="CX159" s="33"/>
      <c r="CY159" s="33"/>
      <c r="CZ159" s="33"/>
      <c r="DA159" s="33"/>
      <c r="DB159" s="33"/>
      <c r="DC159" s="33"/>
      <c r="DD159" s="33"/>
      <c r="DE159" s="33"/>
      <c r="DF159" s="33"/>
      <c r="DG159" s="33"/>
      <c r="DH159" s="33"/>
      <c r="DI159" s="33"/>
      <c r="DJ159" s="33"/>
      <c r="DK159" s="33"/>
      <c r="DL159" s="33"/>
      <c r="DM159" s="33"/>
      <c r="DN159" s="33"/>
      <c r="DO159" s="33"/>
      <c r="DP159" s="33"/>
      <c r="DQ159" s="33"/>
      <c r="DR159" s="33"/>
      <c r="DS159" s="33"/>
      <c r="DT159" s="33"/>
      <c r="DU159" s="33"/>
      <c r="DV159" s="33"/>
      <c r="DW159" s="33"/>
      <c r="DX159" s="33"/>
      <c r="DY159" s="33"/>
      <c r="DZ159" s="33"/>
      <c r="EA159" s="33"/>
      <c r="EB159" s="33"/>
      <c r="EC159" s="33"/>
      <c r="ED159" s="33"/>
      <c r="EE159" s="33"/>
      <c r="EF159" s="33"/>
      <c r="EG159" s="33"/>
      <c r="EH159" s="33"/>
      <c r="EI159" s="33"/>
      <c r="EJ159" s="33"/>
      <c r="EK159" s="33"/>
      <c r="EL159" s="35"/>
      <c r="EM159" s="33"/>
      <c r="EN159" s="33"/>
      <c r="EO159" s="33"/>
      <c r="EP159" s="33"/>
      <c r="EQ159" s="33"/>
      <c r="ER159" s="33"/>
      <c r="ES159" s="33"/>
      <c r="ET159" s="33"/>
      <c r="EU159" s="33"/>
      <c r="EV159" s="33"/>
      <c r="EW159" s="35"/>
      <c r="EX159" s="33"/>
      <c r="EY159" s="33"/>
      <c r="EZ159" s="33"/>
      <c r="FA159" s="35"/>
      <c r="FB159" s="33"/>
      <c r="FC159" s="33"/>
      <c r="FD159" s="33"/>
      <c r="FE159" s="33"/>
      <c r="FF159" s="33"/>
      <c r="FG159" s="33"/>
      <c r="FH159" s="33"/>
      <c r="FI159" s="35" t="s">
        <v>489</v>
      </c>
      <c r="FJ159" s="33"/>
      <c r="FK159" s="33"/>
      <c r="FL159" s="33"/>
      <c r="FM159" s="33"/>
      <c r="FN159" s="33"/>
      <c r="FO159" s="33"/>
      <c r="FP159" s="33"/>
      <c r="FQ159" s="33"/>
      <c r="FR159" s="33"/>
      <c r="FS159" s="33"/>
      <c r="FT159" s="35"/>
      <c r="FU159" s="33"/>
      <c r="FV159" s="33"/>
      <c r="FW159" s="33"/>
      <c r="FX159" s="33"/>
      <c r="FY159" s="33"/>
      <c r="FZ159" s="35"/>
      <c r="GA159" s="33"/>
      <c r="GB159" s="33"/>
      <c r="GC159" s="33"/>
      <c r="GD159" s="33"/>
      <c r="GE159" s="33"/>
      <c r="GF159" s="33"/>
      <c r="GG159" s="33"/>
      <c r="GH159" s="33"/>
      <c r="GI159" s="33"/>
      <c r="GJ159" s="33"/>
      <c r="GK159" s="33"/>
      <c r="GL159" s="33"/>
      <c r="GM159" s="33"/>
      <c r="GN159" s="33"/>
      <c r="GO159" s="33"/>
      <c r="GP159" s="38"/>
    </row>
    <row r="160" spans="1:198" x14ac:dyDescent="0.2">
      <c r="A160" s="44" t="s">
        <v>649</v>
      </c>
      <c r="B160" s="33" t="str">
        <f>IF(AND(ISTEXT("https://github.com/Tourneso/DeepFusion"),"https://github.com/Tourneso/DeepFusion"&lt;&gt;""), HYPERLINK("https://github.com/Tourneso/DeepFusion", "Link"),"-")</f>
        <v>Link</v>
      </c>
      <c r="C160" s="33" t="s">
        <v>489</v>
      </c>
      <c r="D160" s="33"/>
      <c r="E160" s="33" t="s">
        <v>489</v>
      </c>
      <c r="F160" s="33" t="s">
        <v>492</v>
      </c>
      <c r="G160" s="35"/>
      <c r="H160" s="33" t="s">
        <v>489</v>
      </c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5"/>
      <c r="Z160" s="33" t="s">
        <v>489</v>
      </c>
      <c r="AA160" s="33"/>
      <c r="AB160" s="33"/>
      <c r="AC160" s="33"/>
      <c r="AD160" s="33"/>
      <c r="AE160" s="33"/>
      <c r="AF160" s="33"/>
      <c r="AG160" s="33"/>
      <c r="AH160" s="33"/>
      <c r="AI160" s="33"/>
      <c r="AJ160" s="33"/>
      <c r="AK160" s="33"/>
      <c r="AL160" s="33"/>
      <c r="AM160" s="33"/>
      <c r="AN160" s="33"/>
      <c r="AO160" s="33"/>
      <c r="AP160" s="33"/>
      <c r="AQ160" s="33"/>
      <c r="AR160" s="33"/>
      <c r="AS160" s="33"/>
      <c r="AT160" s="35"/>
      <c r="AU160" s="33"/>
      <c r="AV160" s="33"/>
      <c r="AW160" s="33"/>
      <c r="AX160" s="33"/>
      <c r="AY160" s="33"/>
      <c r="AZ160" s="33"/>
      <c r="BA160" s="33"/>
      <c r="BB160" s="33"/>
      <c r="BC160" s="33"/>
      <c r="BD160" s="33"/>
      <c r="BE160" s="35"/>
      <c r="BF160" s="33"/>
      <c r="BG160" s="33"/>
      <c r="BH160" s="33"/>
      <c r="BI160" s="33"/>
      <c r="BJ160" s="33"/>
      <c r="BK160" s="33"/>
      <c r="BL160" s="33"/>
      <c r="BM160" s="33"/>
      <c r="BN160" s="33"/>
      <c r="BO160" s="33"/>
      <c r="BP160" s="33"/>
      <c r="BQ160" s="35"/>
      <c r="BR160" s="33" t="s">
        <v>489</v>
      </c>
      <c r="BS160" s="33"/>
      <c r="BT160" s="33" t="s">
        <v>489</v>
      </c>
      <c r="BU160" s="33"/>
      <c r="BV160" s="33"/>
      <c r="BW160" s="33"/>
      <c r="BX160" s="33"/>
      <c r="BY160" s="33"/>
      <c r="BZ160" s="33"/>
      <c r="CA160" s="36"/>
      <c r="CB160" s="33"/>
      <c r="CC160" s="33"/>
      <c r="CD160" s="33"/>
      <c r="CE160" s="33"/>
      <c r="CF160" s="33"/>
      <c r="CG160" s="33"/>
      <c r="CH160" s="33"/>
      <c r="CI160" s="33"/>
      <c r="CJ160" s="33"/>
      <c r="CK160" s="35" t="s">
        <v>489</v>
      </c>
      <c r="CL160" s="33"/>
      <c r="CM160" s="33"/>
      <c r="CN160" s="33"/>
      <c r="CO160" s="33"/>
      <c r="CP160" s="33"/>
      <c r="CQ160" s="33"/>
      <c r="CR160" s="33"/>
      <c r="CS160" s="33"/>
      <c r="CT160" s="33"/>
      <c r="CU160" s="33"/>
      <c r="CV160" s="33"/>
      <c r="CW160" s="35"/>
      <c r="CX160" s="33"/>
      <c r="CY160" s="33"/>
      <c r="CZ160" s="33"/>
      <c r="DA160" s="33"/>
      <c r="DB160" s="33"/>
      <c r="DC160" s="33"/>
      <c r="DD160" s="33"/>
      <c r="DE160" s="33"/>
      <c r="DF160" s="33"/>
      <c r="DG160" s="33"/>
      <c r="DH160" s="33"/>
      <c r="DI160" s="33"/>
      <c r="DJ160" s="33"/>
      <c r="DK160" s="33"/>
      <c r="DL160" s="33"/>
      <c r="DM160" s="33"/>
      <c r="DN160" s="33"/>
      <c r="DO160" s="33"/>
      <c r="DP160" s="33"/>
      <c r="DQ160" s="33"/>
      <c r="DR160" s="33"/>
      <c r="DS160" s="33"/>
      <c r="DT160" s="33"/>
      <c r="DU160" s="33"/>
      <c r="DV160" s="33"/>
      <c r="DW160" s="33"/>
      <c r="DX160" s="33"/>
      <c r="DY160" s="33"/>
      <c r="DZ160" s="33"/>
      <c r="EA160" s="33"/>
      <c r="EB160" s="33"/>
      <c r="EC160" s="33"/>
      <c r="ED160" s="33"/>
      <c r="EE160" s="33"/>
      <c r="EF160" s="33"/>
      <c r="EG160" s="33"/>
      <c r="EH160" s="33"/>
      <c r="EI160" s="33"/>
      <c r="EJ160" s="33"/>
      <c r="EK160" s="33"/>
      <c r="EL160" s="35"/>
      <c r="EM160" s="33"/>
      <c r="EN160" s="33"/>
      <c r="EO160" s="33"/>
      <c r="EP160" s="33"/>
      <c r="EQ160" s="33"/>
      <c r="ER160" s="33"/>
      <c r="ES160" s="33"/>
      <c r="ET160" s="33"/>
      <c r="EU160" s="33"/>
      <c r="EV160" s="33"/>
      <c r="EW160" s="35"/>
      <c r="EX160" s="33"/>
      <c r="EY160" s="33"/>
      <c r="EZ160" s="33"/>
      <c r="FA160" s="35"/>
      <c r="FB160" s="33"/>
      <c r="FC160" s="33"/>
      <c r="FD160" s="33"/>
      <c r="FE160" s="33"/>
      <c r="FF160" s="33"/>
      <c r="FG160" s="33"/>
      <c r="FH160" s="33"/>
      <c r="FI160" s="35"/>
      <c r="FJ160" s="33"/>
      <c r="FK160" s="33"/>
      <c r="FL160" s="33"/>
      <c r="FM160" s="33"/>
      <c r="FN160" s="33"/>
      <c r="FO160" s="33"/>
      <c r="FP160" s="33"/>
      <c r="FQ160" s="33"/>
      <c r="FR160" s="33"/>
      <c r="FS160" s="33"/>
      <c r="FT160" s="35"/>
      <c r="FU160" s="33"/>
      <c r="FV160" s="33"/>
      <c r="FW160" s="33"/>
      <c r="FX160" s="33"/>
      <c r="FY160" s="33"/>
      <c r="FZ160" s="35"/>
      <c r="GA160" s="33"/>
      <c r="GB160" s="33"/>
      <c r="GC160" s="33"/>
      <c r="GD160" s="33"/>
      <c r="GE160" s="33"/>
      <c r="GF160" s="33"/>
      <c r="GG160" s="33"/>
      <c r="GH160" s="33"/>
      <c r="GI160" s="33"/>
      <c r="GJ160" s="33"/>
      <c r="GK160" s="33"/>
      <c r="GL160" s="33"/>
      <c r="GM160" s="33"/>
      <c r="GN160" s="33"/>
      <c r="GO160" s="33"/>
      <c r="GP160" s="38"/>
    </row>
    <row r="161" spans="1:223" x14ac:dyDescent="0.2">
      <c r="A161" s="44" t="s">
        <v>650</v>
      </c>
      <c r="B161" s="33" t="str">
        <f>IF(AND(ISTEXT("https://github.com/Wang-Yi-chen/ContractGNN"),"https://github.com/Wang-Yi-chen/ContractGNN"&lt;&gt;""), HYPERLINK("https://github.com/Wang-Yi-chen/ContractGNN", "Link"),"-")</f>
        <v>Link</v>
      </c>
      <c r="C161" s="33" t="s">
        <v>489</v>
      </c>
      <c r="D161" s="33"/>
      <c r="E161" s="33" t="s">
        <v>489</v>
      </c>
      <c r="F161" s="33" t="s">
        <v>492</v>
      </c>
      <c r="G161" s="35"/>
      <c r="H161" s="33" t="s">
        <v>489</v>
      </c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5"/>
      <c r="Z161" s="33" t="s">
        <v>489</v>
      </c>
      <c r="AA161" s="33"/>
      <c r="AB161" s="33"/>
      <c r="AC161" s="33"/>
      <c r="AD161" s="33"/>
      <c r="AE161" s="33"/>
      <c r="AF161" s="33"/>
      <c r="AG161" s="33"/>
      <c r="AH161" s="33"/>
      <c r="AI161" s="33"/>
      <c r="AJ161" s="33"/>
      <c r="AK161" s="33"/>
      <c r="AL161" s="33"/>
      <c r="AM161" s="33"/>
      <c r="AN161" s="33"/>
      <c r="AO161" s="33"/>
      <c r="AP161" s="33"/>
      <c r="AQ161" s="33"/>
      <c r="AR161" s="33"/>
      <c r="AS161" s="33"/>
      <c r="AT161" s="35"/>
      <c r="AU161" s="33"/>
      <c r="AV161" s="33"/>
      <c r="AW161" s="33"/>
      <c r="AX161" s="33"/>
      <c r="AY161" s="33"/>
      <c r="AZ161" s="33"/>
      <c r="BA161" s="33"/>
      <c r="BB161" s="33"/>
      <c r="BC161" s="33"/>
      <c r="BD161" s="33"/>
      <c r="BE161" s="35"/>
      <c r="BF161" s="33"/>
      <c r="BG161" s="33"/>
      <c r="BH161" s="33"/>
      <c r="BI161" s="33"/>
      <c r="BJ161" s="33"/>
      <c r="BK161" s="33"/>
      <c r="BL161" s="33"/>
      <c r="BM161" s="33"/>
      <c r="BN161" s="33"/>
      <c r="BO161" s="33"/>
      <c r="BP161" s="33"/>
      <c r="BQ161" s="35"/>
      <c r="BR161" s="33"/>
      <c r="BS161" s="33"/>
      <c r="BT161" s="33"/>
      <c r="BU161" s="33"/>
      <c r="BV161" s="33"/>
      <c r="BW161" s="33"/>
      <c r="BX161" s="33"/>
      <c r="BY161" s="33"/>
      <c r="BZ161" s="33"/>
      <c r="CA161" s="36"/>
      <c r="CB161" s="33"/>
      <c r="CC161" s="33"/>
      <c r="CD161" s="33"/>
      <c r="CE161" s="33"/>
      <c r="CF161" s="33"/>
      <c r="CG161" s="33"/>
      <c r="CH161" s="33"/>
      <c r="CI161" s="33"/>
      <c r="CJ161" s="33"/>
      <c r="CK161" s="35" t="s">
        <v>489</v>
      </c>
      <c r="CL161" s="33"/>
      <c r="CM161" s="33"/>
      <c r="CN161" s="33"/>
      <c r="CO161" s="33"/>
      <c r="CP161" s="33"/>
      <c r="CQ161" s="33"/>
      <c r="CR161" s="33"/>
      <c r="CS161" s="33"/>
      <c r="CT161" s="33"/>
      <c r="CU161" s="33"/>
      <c r="CV161" s="33"/>
      <c r="CW161" s="35"/>
      <c r="CX161" s="33"/>
      <c r="CY161" s="33"/>
      <c r="CZ161" s="33"/>
      <c r="DA161" s="33"/>
      <c r="DB161" s="33"/>
      <c r="DC161" s="33"/>
      <c r="DD161" s="33"/>
      <c r="DE161" s="33"/>
      <c r="DF161" s="33"/>
      <c r="DG161" s="33"/>
      <c r="DH161" s="33"/>
      <c r="DI161" s="33"/>
      <c r="DJ161" s="33"/>
      <c r="DK161" s="33"/>
      <c r="DL161" s="33"/>
      <c r="DM161" s="33"/>
      <c r="DN161" s="33"/>
      <c r="DO161" s="33"/>
      <c r="DP161" s="33"/>
      <c r="DQ161" s="33"/>
      <c r="DR161" s="33"/>
      <c r="DS161" s="33"/>
      <c r="DT161" s="33"/>
      <c r="DU161" s="33"/>
      <c r="DV161" s="33"/>
      <c r="DW161" s="33"/>
      <c r="DX161" s="33"/>
      <c r="DY161" s="33"/>
      <c r="DZ161" s="33"/>
      <c r="EA161" s="33"/>
      <c r="EB161" s="33"/>
      <c r="EC161" s="33"/>
      <c r="ED161" s="33"/>
      <c r="EE161" s="33"/>
      <c r="EF161" s="33"/>
      <c r="EG161" s="33"/>
      <c r="EH161" s="33"/>
      <c r="EI161" s="33"/>
      <c r="EJ161" s="33"/>
      <c r="EK161" s="33"/>
      <c r="EL161" s="35"/>
      <c r="EM161" s="33"/>
      <c r="EN161" s="33"/>
      <c r="EO161" s="33"/>
      <c r="EP161" s="33"/>
      <c r="EQ161" s="33"/>
      <c r="ER161" s="33"/>
      <c r="ES161" s="33"/>
      <c r="ET161" s="33"/>
      <c r="EU161" s="33"/>
      <c r="EV161" s="33"/>
      <c r="EW161" s="35"/>
      <c r="EX161" s="33"/>
      <c r="EY161" s="33"/>
      <c r="EZ161" s="33"/>
      <c r="FA161" s="35"/>
      <c r="FB161" s="33"/>
      <c r="FC161" s="33"/>
      <c r="FD161" s="33"/>
      <c r="FE161" s="33"/>
      <c r="FF161" s="33"/>
      <c r="FG161" s="33"/>
      <c r="FH161" s="33"/>
      <c r="FI161" s="35"/>
      <c r="FJ161" s="33"/>
      <c r="FK161" s="33"/>
      <c r="FL161" s="33"/>
      <c r="FM161" s="33"/>
      <c r="FN161" s="33"/>
      <c r="FO161" s="33"/>
      <c r="FP161" s="33"/>
      <c r="FQ161" s="33"/>
      <c r="FR161" s="33"/>
      <c r="FS161" s="33"/>
      <c r="FT161" s="35"/>
      <c r="FU161" s="33"/>
      <c r="FV161" s="33"/>
      <c r="FW161" s="33"/>
      <c r="FX161" s="33"/>
      <c r="FY161" s="33"/>
      <c r="FZ161" s="35"/>
      <c r="GA161" s="33"/>
      <c r="GB161" s="33"/>
      <c r="GC161" s="33"/>
      <c r="GD161" s="33"/>
      <c r="GE161" s="33"/>
      <c r="GF161" s="33"/>
      <c r="GG161" s="33"/>
      <c r="GH161" s="33"/>
      <c r="GI161" s="33"/>
      <c r="GJ161" s="33"/>
      <c r="GK161" s="33"/>
      <c r="GL161" s="33"/>
      <c r="GM161" s="33"/>
      <c r="GN161" s="33"/>
      <c r="GO161" s="33"/>
      <c r="GP161" s="38"/>
    </row>
    <row r="162" spans="1:223" x14ac:dyDescent="0.2">
      <c r="A162" s="44" t="s">
        <v>600</v>
      </c>
      <c r="B162" s="33" t="str">
        <f>IF(AND(ISTEXT(""),""&lt;&gt;""), HYPERLINK("", "Link"),"-")</f>
        <v>-</v>
      </c>
      <c r="C162" s="33"/>
      <c r="D162" s="33"/>
      <c r="E162" s="33"/>
      <c r="F162" s="33" t="s">
        <v>492</v>
      </c>
      <c r="G162" s="35"/>
      <c r="H162" s="33" t="s">
        <v>489</v>
      </c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5"/>
      <c r="Z162" s="33" t="s">
        <v>489</v>
      </c>
      <c r="AA162" s="33"/>
      <c r="AB162" s="33"/>
      <c r="AC162" s="33"/>
      <c r="AD162" s="33"/>
      <c r="AE162" s="33"/>
      <c r="AF162" s="33"/>
      <c r="AG162" s="33"/>
      <c r="AH162" s="33"/>
      <c r="AI162" s="33"/>
      <c r="AJ162" s="33"/>
      <c r="AK162" s="33"/>
      <c r="AL162" s="33"/>
      <c r="AM162" s="33"/>
      <c r="AN162" s="33"/>
      <c r="AO162" s="33"/>
      <c r="AP162" s="33"/>
      <c r="AQ162" s="33"/>
      <c r="AR162" s="33"/>
      <c r="AS162" s="33"/>
      <c r="AT162" s="35"/>
      <c r="AU162" s="33"/>
      <c r="AV162" s="33"/>
      <c r="AW162" s="33"/>
      <c r="AX162" s="33"/>
      <c r="AY162" s="33"/>
      <c r="AZ162" s="33"/>
      <c r="BA162" s="33"/>
      <c r="BB162" s="33"/>
      <c r="BC162" s="33"/>
      <c r="BD162" s="33"/>
      <c r="BE162" s="35"/>
      <c r="BF162" s="33"/>
      <c r="BG162" s="33"/>
      <c r="BH162" s="33"/>
      <c r="BI162" s="33"/>
      <c r="BJ162" s="33"/>
      <c r="BK162" s="33"/>
      <c r="BL162" s="33"/>
      <c r="BM162" s="33"/>
      <c r="BN162" s="33"/>
      <c r="BO162" s="33"/>
      <c r="BP162" s="33"/>
      <c r="BQ162" s="35"/>
      <c r="BR162" s="33"/>
      <c r="BS162" s="33"/>
      <c r="BT162" s="33"/>
      <c r="BU162" s="33"/>
      <c r="BV162" s="33"/>
      <c r="BW162" s="33"/>
      <c r="BX162" s="33"/>
      <c r="BY162" s="33"/>
      <c r="BZ162" s="33"/>
      <c r="CA162" s="36"/>
      <c r="CB162" s="33"/>
      <c r="CC162" s="33"/>
      <c r="CD162" s="33"/>
      <c r="CE162" s="33"/>
      <c r="CF162" s="33"/>
      <c r="CG162" s="33"/>
      <c r="CH162" s="33"/>
      <c r="CI162" s="33"/>
      <c r="CJ162" s="33"/>
      <c r="CK162" s="35" t="s">
        <v>489</v>
      </c>
      <c r="CL162" s="33"/>
      <c r="CM162" s="33"/>
      <c r="CN162" s="33"/>
      <c r="CO162" s="33"/>
      <c r="CP162" s="33"/>
      <c r="CQ162" s="33"/>
      <c r="CR162" s="33"/>
      <c r="CS162" s="33"/>
      <c r="CT162" s="33"/>
      <c r="CU162" s="33"/>
      <c r="CV162" s="33"/>
      <c r="CW162" s="35"/>
      <c r="CX162" s="33"/>
      <c r="CY162" s="33"/>
      <c r="CZ162" s="33"/>
      <c r="DA162" s="33"/>
      <c r="DB162" s="33"/>
      <c r="DC162" s="33"/>
      <c r="DD162" s="33"/>
      <c r="DE162" s="33"/>
      <c r="DF162" s="33"/>
      <c r="DG162" s="33"/>
      <c r="DH162" s="33"/>
      <c r="DI162" s="33"/>
      <c r="DJ162" s="33"/>
      <c r="DK162" s="33"/>
      <c r="DL162" s="33"/>
      <c r="DM162" s="33"/>
      <c r="DN162" s="33"/>
      <c r="DO162" s="33"/>
      <c r="DP162" s="33"/>
      <c r="DQ162" s="33"/>
      <c r="DR162" s="33"/>
      <c r="DS162" s="33"/>
      <c r="DT162" s="33"/>
      <c r="DU162" s="33"/>
      <c r="DV162" s="33"/>
      <c r="DW162" s="33"/>
      <c r="DX162" s="33"/>
      <c r="DY162" s="33"/>
      <c r="DZ162" s="33"/>
      <c r="EA162" s="33"/>
      <c r="EB162" s="33"/>
      <c r="EC162" s="33"/>
      <c r="ED162" s="33"/>
      <c r="EE162" s="33"/>
      <c r="EF162" s="33"/>
      <c r="EG162" s="33"/>
      <c r="EH162" s="33"/>
      <c r="EI162" s="33"/>
      <c r="EJ162" s="33"/>
      <c r="EK162" s="33"/>
      <c r="EL162" s="35"/>
      <c r="EM162" s="33"/>
      <c r="EN162" s="33"/>
      <c r="EO162" s="33"/>
      <c r="EP162" s="33"/>
      <c r="EQ162" s="33"/>
      <c r="ER162" s="33"/>
      <c r="ES162" s="33"/>
      <c r="ET162" s="33"/>
      <c r="EU162" s="33"/>
      <c r="EV162" s="33"/>
      <c r="EW162" s="35"/>
      <c r="EX162" s="33"/>
      <c r="EY162" s="33"/>
      <c r="EZ162" s="33"/>
      <c r="FA162" s="35"/>
      <c r="FB162" s="33"/>
      <c r="FC162" s="33"/>
      <c r="FD162" s="33"/>
      <c r="FE162" s="33"/>
      <c r="FF162" s="33"/>
      <c r="FG162" s="33"/>
      <c r="FH162" s="33"/>
      <c r="FI162" s="35"/>
      <c r="FJ162" s="33"/>
      <c r="FK162" s="33"/>
      <c r="FL162" s="33"/>
      <c r="FM162" s="33"/>
      <c r="FN162" s="33"/>
      <c r="FO162" s="33"/>
      <c r="FP162" s="33"/>
      <c r="FQ162" s="33"/>
      <c r="FR162" s="33"/>
      <c r="FS162" s="33"/>
      <c r="FT162" s="35"/>
      <c r="FU162" s="33"/>
      <c r="FV162" s="33"/>
      <c r="FW162" s="33"/>
      <c r="FX162" s="33"/>
      <c r="FY162" s="33"/>
      <c r="FZ162" s="35"/>
      <c r="GA162" s="33"/>
      <c r="GB162" s="33"/>
      <c r="GC162" s="33"/>
      <c r="GD162" s="33"/>
      <c r="GE162" s="33"/>
      <c r="GF162" s="33"/>
      <c r="GG162" s="33"/>
      <c r="GH162" s="33"/>
      <c r="GI162" s="33"/>
      <c r="GJ162" s="33"/>
      <c r="GK162" s="33"/>
      <c r="GL162" s="33"/>
      <c r="GM162" s="33"/>
      <c r="GN162" s="33"/>
      <c r="GO162" s="33"/>
      <c r="GP162" s="38"/>
    </row>
    <row r="163" spans="1:223" x14ac:dyDescent="0.2">
      <c r="A163" s="43" t="s">
        <v>651</v>
      </c>
      <c r="B163" s="33" t="str">
        <f>IF(AND(ISTEXT(""),""&lt;&gt;""), HYPERLINK("", "Link"),"-")</f>
        <v>-</v>
      </c>
      <c r="C163" s="33"/>
      <c r="D163" s="33"/>
      <c r="E163" s="33"/>
      <c r="F163" s="33" t="s">
        <v>492</v>
      </c>
      <c r="G163" s="35"/>
      <c r="H163" s="33" t="s">
        <v>489</v>
      </c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5"/>
      <c r="Z163" s="33"/>
      <c r="AA163" s="33"/>
      <c r="AB163" s="33"/>
      <c r="AC163" s="33"/>
      <c r="AD163" s="33"/>
      <c r="AE163" s="33"/>
      <c r="AF163" s="33"/>
      <c r="AG163" s="33"/>
      <c r="AH163" s="33"/>
      <c r="AI163" s="33"/>
      <c r="AJ163" s="33"/>
      <c r="AK163" s="33"/>
      <c r="AL163" s="33"/>
      <c r="AM163" s="33"/>
      <c r="AN163" s="33"/>
      <c r="AO163" s="33"/>
      <c r="AP163" s="33"/>
      <c r="AQ163" s="33"/>
      <c r="AR163" s="33"/>
      <c r="AS163" s="33"/>
      <c r="AT163" s="35"/>
      <c r="AU163" s="33"/>
      <c r="AV163" s="33"/>
      <c r="AW163" s="33"/>
      <c r="AX163" s="33"/>
      <c r="AY163" s="33"/>
      <c r="AZ163" s="33"/>
      <c r="BA163" s="33"/>
      <c r="BB163" s="33"/>
      <c r="BC163" s="33"/>
      <c r="BD163" s="33"/>
      <c r="BE163" s="35"/>
      <c r="BF163" s="33"/>
      <c r="BG163" s="33"/>
      <c r="BH163" s="33"/>
      <c r="BI163" s="33"/>
      <c r="BJ163" s="33"/>
      <c r="BK163" s="33"/>
      <c r="BL163" s="33"/>
      <c r="BM163" s="33"/>
      <c r="BN163" s="33"/>
      <c r="BO163" s="33"/>
      <c r="BP163" s="33"/>
      <c r="BQ163" s="35"/>
      <c r="BR163" s="33"/>
      <c r="BS163" s="33"/>
      <c r="BT163" s="33"/>
      <c r="BU163" s="33"/>
      <c r="BV163" s="33"/>
      <c r="BW163" s="33"/>
      <c r="BX163" s="33"/>
      <c r="BY163" s="33"/>
      <c r="BZ163" s="33"/>
      <c r="CA163" s="36"/>
      <c r="CB163" s="33"/>
      <c r="CC163" s="33"/>
      <c r="CD163" s="33"/>
      <c r="CE163" s="33"/>
      <c r="CF163" s="33"/>
      <c r="CG163" s="33"/>
      <c r="CH163" s="33"/>
      <c r="CI163" s="33"/>
      <c r="CJ163" s="33"/>
      <c r="CK163" s="35"/>
      <c r="CL163" s="33"/>
      <c r="CM163" s="33"/>
      <c r="CN163" s="33"/>
      <c r="CO163" s="33"/>
      <c r="CP163" s="33"/>
      <c r="CQ163" s="33"/>
      <c r="CR163" s="33"/>
      <c r="CS163" s="33"/>
      <c r="CT163" s="33"/>
      <c r="CU163" s="33"/>
      <c r="CV163" s="33"/>
      <c r="CW163" s="35"/>
      <c r="CX163" s="33"/>
      <c r="CY163" s="33"/>
      <c r="CZ163" s="33"/>
      <c r="DA163" s="33"/>
      <c r="DB163" s="33"/>
      <c r="DC163" s="33"/>
      <c r="DD163" s="33"/>
      <c r="DE163" s="33"/>
      <c r="DF163" s="33"/>
      <c r="DG163" s="33"/>
      <c r="DH163" s="33"/>
      <c r="DI163" s="33"/>
      <c r="DJ163" s="33"/>
      <c r="DK163" s="33"/>
      <c r="DL163" s="33"/>
      <c r="DM163" s="33"/>
      <c r="DN163" s="33"/>
      <c r="DO163" s="33"/>
      <c r="DP163" s="33"/>
      <c r="DQ163" s="33"/>
      <c r="DR163" s="33"/>
      <c r="DS163" s="33"/>
      <c r="DT163" s="33"/>
      <c r="DU163" s="33"/>
      <c r="DV163" s="33"/>
      <c r="DW163" s="33"/>
      <c r="DX163" s="33"/>
      <c r="DY163" s="33"/>
      <c r="DZ163" s="33"/>
      <c r="EA163" s="33"/>
      <c r="EB163" s="33"/>
      <c r="EC163" s="33"/>
      <c r="ED163" s="33"/>
      <c r="EE163" s="33"/>
      <c r="EF163" s="33"/>
      <c r="EG163" s="33"/>
      <c r="EH163" s="33"/>
      <c r="EI163" s="33"/>
      <c r="EJ163" s="33"/>
      <c r="EK163" s="33"/>
      <c r="EL163" s="35"/>
      <c r="EM163" s="33"/>
      <c r="EN163" s="33"/>
      <c r="EO163" s="33"/>
      <c r="EP163" s="33"/>
      <c r="EQ163" s="33"/>
      <c r="ER163" s="33"/>
      <c r="ES163" s="33"/>
      <c r="ET163" s="33"/>
      <c r="EU163" s="33"/>
      <c r="EV163" s="33"/>
      <c r="EW163" s="35"/>
      <c r="EX163" s="33"/>
      <c r="EY163" s="33"/>
      <c r="EZ163" s="33"/>
      <c r="FA163" s="35"/>
      <c r="FB163" s="33"/>
      <c r="FC163" s="33"/>
      <c r="FD163" s="33"/>
      <c r="FE163" s="33"/>
      <c r="FF163" s="33"/>
      <c r="FG163" s="33"/>
      <c r="FH163" s="33"/>
      <c r="FI163" s="35"/>
      <c r="FJ163" s="33"/>
      <c r="FK163" s="33"/>
      <c r="FL163" s="33"/>
      <c r="FM163" s="33"/>
      <c r="FN163" s="33"/>
      <c r="FO163" s="33"/>
      <c r="FP163" s="33"/>
      <c r="FQ163" s="33"/>
      <c r="FR163" s="33"/>
      <c r="FS163" s="33"/>
      <c r="FT163" s="35"/>
      <c r="FU163" s="33"/>
      <c r="FV163" s="33"/>
      <c r="FW163" s="33"/>
      <c r="FX163" s="33"/>
      <c r="FY163" s="33"/>
      <c r="FZ163" s="35"/>
      <c r="GA163" s="33"/>
      <c r="GB163" s="33"/>
      <c r="GC163" s="33"/>
      <c r="GD163" s="33"/>
      <c r="GE163" s="33"/>
      <c r="GF163" s="33"/>
      <c r="GG163" s="33"/>
      <c r="GH163" s="33"/>
      <c r="GI163" s="33"/>
      <c r="GJ163" s="33"/>
      <c r="GK163" s="33"/>
      <c r="GL163" s="33"/>
      <c r="GM163" s="33"/>
      <c r="GN163" s="33"/>
      <c r="GO163" s="33"/>
      <c r="GP163" s="38"/>
    </row>
    <row r="164" spans="1:223" x14ac:dyDescent="0.2">
      <c r="A164" s="44" t="s">
        <v>652</v>
      </c>
      <c r="B164" s="33" t="str">
        <f>IF(AND(ISTEXT("https://github.com/Jiachi-Chen/DefectChecker/"),"https://github.com/Jiachi-Chen/DefectChecker/"&lt;&gt;""), HYPERLINK("https://github.com/Jiachi-Chen/DefectChecker/", "Link"),"-")</f>
        <v>Link</v>
      </c>
      <c r="C164" s="33"/>
      <c r="D164" s="33"/>
      <c r="E164" s="33" t="s">
        <v>489</v>
      </c>
      <c r="F164" s="33" t="s">
        <v>492</v>
      </c>
      <c r="G164" s="35"/>
      <c r="H164" s="33" t="s">
        <v>489</v>
      </c>
      <c r="I164" s="33"/>
      <c r="J164" s="33"/>
      <c r="K164" s="33"/>
      <c r="L164" s="33"/>
      <c r="M164" s="33" t="s">
        <v>489</v>
      </c>
      <c r="N164" s="33"/>
      <c r="O164" s="33"/>
      <c r="P164" s="33"/>
      <c r="Q164" s="33"/>
      <c r="R164" s="33"/>
      <c r="S164" s="33"/>
      <c r="T164" s="33"/>
      <c r="U164" s="33"/>
      <c r="V164" s="33"/>
      <c r="W164" s="33" t="s">
        <v>489</v>
      </c>
      <c r="X164" s="33"/>
      <c r="Y164" s="35"/>
      <c r="Z164" s="33"/>
      <c r="AA164" s="33" t="s">
        <v>489</v>
      </c>
      <c r="AB164" s="33"/>
      <c r="AC164" s="33" t="s">
        <v>489</v>
      </c>
      <c r="AD164" s="33"/>
      <c r="AE164" s="33"/>
      <c r="AF164" s="33"/>
      <c r="AG164" s="33"/>
      <c r="AH164" s="33"/>
      <c r="AI164" s="33"/>
      <c r="AJ164" s="33"/>
      <c r="AK164" s="33"/>
      <c r="AL164" s="33"/>
      <c r="AM164" s="33"/>
      <c r="AN164" s="33"/>
      <c r="AO164" s="33"/>
      <c r="AP164" s="33"/>
      <c r="AQ164" s="33"/>
      <c r="AR164" s="33"/>
      <c r="AS164" s="33"/>
      <c r="AT164" s="35" t="s">
        <v>489</v>
      </c>
      <c r="AU164" s="33"/>
      <c r="AV164" s="33"/>
      <c r="AW164" s="33"/>
      <c r="AX164" s="33"/>
      <c r="AY164" s="33"/>
      <c r="AZ164" s="33"/>
      <c r="BA164" s="33"/>
      <c r="BB164" s="33"/>
      <c r="BC164" s="33"/>
      <c r="BD164" s="33"/>
      <c r="BE164" s="35"/>
      <c r="BF164" s="33"/>
      <c r="BG164" s="33"/>
      <c r="BH164" s="33"/>
      <c r="BI164" s="33"/>
      <c r="BJ164" s="33"/>
      <c r="BK164" s="33"/>
      <c r="BL164" s="33"/>
      <c r="BM164" s="33"/>
      <c r="BN164" s="33"/>
      <c r="BO164" s="33" t="s">
        <v>489</v>
      </c>
      <c r="BP164" s="33"/>
      <c r="BQ164" s="35"/>
      <c r="BR164" s="33"/>
      <c r="BS164" s="33"/>
      <c r="BT164" s="33"/>
      <c r="BU164" s="33"/>
      <c r="BV164" s="33"/>
      <c r="BW164" s="33"/>
      <c r="BX164" s="33"/>
      <c r="BY164" s="33"/>
      <c r="BZ164" s="33"/>
      <c r="CA164" s="36"/>
      <c r="CB164" s="33"/>
      <c r="CC164" s="33"/>
      <c r="CD164" s="33"/>
      <c r="CE164" s="33"/>
      <c r="CF164" s="33"/>
      <c r="CG164" s="33"/>
      <c r="CH164" s="33"/>
      <c r="CI164" s="33"/>
      <c r="CJ164" s="33"/>
      <c r="CK164" s="35"/>
      <c r="CL164" s="33"/>
      <c r="CM164" s="33"/>
      <c r="CN164" s="33"/>
      <c r="CO164" s="33"/>
      <c r="CP164" s="33"/>
      <c r="CQ164" s="33"/>
      <c r="CR164" s="33"/>
      <c r="CS164" s="33"/>
      <c r="CT164" s="33"/>
      <c r="CU164" s="33"/>
      <c r="CV164" s="33"/>
      <c r="CW164" s="35"/>
      <c r="CX164" s="33"/>
      <c r="CY164" s="33"/>
      <c r="CZ164" s="33"/>
      <c r="DA164" s="33"/>
      <c r="DB164" s="33"/>
      <c r="DC164" s="33"/>
      <c r="DD164" s="33"/>
      <c r="DE164" s="33"/>
      <c r="DF164" s="33"/>
      <c r="DG164" s="33"/>
      <c r="DH164" s="33"/>
      <c r="DI164" s="33"/>
      <c r="DJ164" s="33"/>
      <c r="DK164" s="33"/>
      <c r="DL164" s="33"/>
      <c r="DM164" s="33"/>
      <c r="DN164" s="33"/>
      <c r="DO164" s="33"/>
      <c r="DP164" s="33"/>
      <c r="DQ164" s="33"/>
      <c r="DR164" s="33"/>
      <c r="DS164" s="33"/>
      <c r="DT164" s="33"/>
      <c r="DU164" s="33"/>
      <c r="DV164" s="33"/>
      <c r="DW164" s="33"/>
      <c r="DX164" s="33"/>
      <c r="DY164" s="33"/>
      <c r="DZ164" s="33"/>
      <c r="EA164" s="33"/>
      <c r="EB164" s="33"/>
      <c r="EC164" s="33"/>
      <c r="ED164" s="33"/>
      <c r="EE164" s="33"/>
      <c r="EF164" s="33"/>
      <c r="EG164" s="33"/>
      <c r="EH164" s="33"/>
      <c r="EI164" s="33"/>
      <c r="EJ164" s="33"/>
      <c r="EK164" s="33"/>
      <c r="EL164" s="35"/>
      <c r="EM164" s="33"/>
      <c r="EN164" s="33"/>
      <c r="EO164" s="33"/>
      <c r="EP164" s="33"/>
      <c r="EQ164" s="33"/>
      <c r="ER164" s="33"/>
      <c r="ES164" s="33"/>
      <c r="ET164" s="33"/>
      <c r="EU164" s="33"/>
      <c r="EV164" s="33"/>
      <c r="EW164" s="35"/>
      <c r="EX164" s="33"/>
      <c r="EY164" s="33"/>
      <c r="EZ164" s="33"/>
      <c r="FA164" s="35"/>
      <c r="FB164" s="33"/>
      <c r="FC164" s="33"/>
      <c r="FD164" s="33"/>
      <c r="FE164" s="33"/>
      <c r="FF164" s="33"/>
      <c r="FG164" s="33"/>
      <c r="FH164" s="33"/>
      <c r="FI164" s="35"/>
      <c r="FJ164" s="33"/>
      <c r="FK164" s="33"/>
      <c r="FL164" s="33"/>
      <c r="FM164" s="33"/>
      <c r="FN164" s="33"/>
      <c r="FO164" s="33"/>
      <c r="FP164" s="33"/>
      <c r="FQ164" s="33"/>
      <c r="FR164" s="33"/>
      <c r="FS164" s="33"/>
      <c r="FT164" s="35"/>
      <c r="FU164" s="33"/>
      <c r="FV164" s="33"/>
      <c r="FW164" s="33"/>
      <c r="FX164" s="33"/>
      <c r="FY164" s="33"/>
      <c r="FZ164" s="35"/>
      <c r="GA164" s="33"/>
      <c r="GB164" s="33"/>
      <c r="GC164" s="33"/>
      <c r="GD164" s="33"/>
      <c r="GE164" s="33"/>
      <c r="GF164" s="33"/>
      <c r="GG164" s="33"/>
      <c r="GH164" s="33"/>
      <c r="GI164" s="33"/>
      <c r="GJ164" s="33"/>
      <c r="GK164" s="33"/>
      <c r="GL164" s="33"/>
      <c r="GM164" s="33"/>
      <c r="GN164" s="33"/>
      <c r="GO164" s="33"/>
      <c r="GP164" s="38"/>
    </row>
    <row r="165" spans="1:223" x14ac:dyDescent="0.2">
      <c r="A165" s="44" t="s">
        <v>653</v>
      </c>
      <c r="B165" s="33" t="str">
        <f>IF(AND(ISTEXT(""),""&lt;&gt;""), HYPERLINK("", "Link"),"-")</f>
        <v>-</v>
      </c>
      <c r="C165" s="33"/>
      <c r="D165" s="33"/>
      <c r="E165" s="33"/>
      <c r="F165" s="33" t="s">
        <v>492</v>
      </c>
      <c r="G165" s="35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5"/>
      <c r="Z165" s="33"/>
      <c r="AA165" s="33"/>
      <c r="AB165" s="33"/>
      <c r="AC165" s="33"/>
      <c r="AD165" s="33"/>
      <c r="AE165" s="33"/>
      <c r="AF165" s="33"/>
      <c r="AG165" s="33"/>
      <c r="AH165" s="33"/>
      <c r="AI165" s="33"/>
      <c r="AJ165" s="33"/>
      <c r="AK165" s="33"/>
      <c r="AL165" s="33"/>
      <c r="AM165" s="33"/>
      <c r="AN165" s="33"/>
      <c r="AO165" s="33"/>
      <c r="AP165" s="33"/>
      <c r="AQ165" s="33"/>
      <c r="AR165" s="33"/>
      <c r="AS165" s="33"/>
      <c r="AT165" s="35"/>
      <c r="AU165" s="33"/>
      <c r="AV165" s="33"/>
      <c r="AW165" s="33"/>
      <c r="AX165" s="33"/>
      <c r="AY165" s="33"/>
      <c r="AZ165" s="33"/>
      <c r="BA165" s="33"/>
      <c r="BB165" s="33"/>
      <c r="BC165" s="33"/>
      <c r="BD165" s="33"/>
      <c r="BE165" s="35"/>
      <c r="BF165" s="33"/>
      <c r="BG165" s="33"/>
      <c r="BH165" s="33"/>
      <c r="BI165" s="33"/>
      <c r="BJ165" s="33"/>
      <c r="BK165" s="33"/>
      <c r="BL165" s="33"/>
      <c r="BM165" s="33"/>
      <c r="BN165" s="33"/>
      <c r="BO165" s="33"/>
      <c r="BP165" s="33"/>
      <c r="BQ165" s="35"/>
      <c r="BR165" s="33"/>
      <c r="BS165" s="33"/>
      <c r="BT165" s="33"/>
      <c r="BU165" s="33"/>
      <c r="BV165" s="33"/>
      <c r="BW165" s="33"/>
      <c r="BX165" s="33"/>
      <c r="BY165" s="33"/>
      <c r="BZ165" s="33"/>
      <c r="CA165" s="33" t="s">
        <v>489</v>
      </c>
      <c r="CB165" s="33"/>
      <c r="CC165" s="33"/>
      <c r="CD165" s="33"/>
      <c r="CE165" s="33"/>
      <c r="CF165" s="33"/>
      <c r="CG165" s="33"/>
      <c r="CH165" s="33"/>
      <c r="CI165" s="33"/>
      <c r="CJ165" s="33"/>
      <c r="CK165" s="35"/>
      <c r="CL165" s="33"/>
      <c r="CM165" s="33"/>
      <c r="CN165" s="33"/>
      <c r="CO165" s="33"/>
      <c r="CP165" s="33"/>
      <c r="CQ165" s="33"/>
      <c r="CR165" s="33"/>
      <c r="CS165" s="33"/>
      <c r="CT165" s="33"/>
      <c r="CU165" s="33"/>
      <c r="CV165" s="33"/>
      <c r="CW165" s="35"/>
      <c r="CX165" s="33"/>
      <c r="CY165" s="33"/>
      <c r="CZ165" s="33"/>
      <c r="DA165" s="33"/>
      <c r="DB165" s="33"/>
      <c r="DC165" s="33"/>
      <c r="DD165" s="33"/>
      <c r="DE165" s="33"/>
      <c r="DF165" s="33"/>
      <c r="DG165" s="33"/>
      <c r="DH165" s="33"/>
      <c r="DI165" s="33"/>
      <c r="DJ165" s="33"/>
      <c r="DK165" s="33"/>
      <c r="DL165" s="33"/>
      <c r="DM165" s="33"/>
      <c r="DN165" s="33"/>
      <c r="DO165" s="33"/>
      <c r="DP165" s="33"/>
      <c r="DQ165" s="33"/>
      <c r="DR165" s="33"/>
      <c r="DS165" s="33"/>
      <c r="DT165" s="33"/>
      <c r="DU165" s="33"/>
      <c r="DV165" s="33"/>
      <c r="DW165" s="33"/>
      <c r="DX165" s="33"/>
      <c r="DY165" s="33"/>
      <c r="DZ165" s="33"/>
      <c r="EA165" s="33"/>
      <c r="EB165" s="33"/>
      <c r="EC165" s="33"/>
      <c r="ED165" s="33"/>
      <c r="EE165" s="33"/>
      <c r="EF165" s="33"/>
      <c r="EG165" s="33"/>
      <c r="EH165" s="33"/>
      <c r="EI165" s="33"/>
      <c r="EJ165" s="33"/>
      <c r="EK165" s="33"/>
      <c r="EL165" s="35"/>
      <c r="EM165" s="33"/>
      <c r="EN165" s="33"/>
      <c r="EO165" s="33"/>
      <c r="EP165" s="33"/>
      <c r="EQ165" s="33"/>
      <c r="ER165" s="33"/>
      <c r="ES165" s="33"/>
      <c r="ET165" s="33"/>
      <c r="EU165" s="33"/>
      <c r="EV165" s="33"/>
      <c r="EW165" s="35"/>
      <c r="EX165" s="33"/>
      <c r="EY165" s="33"/>
      <c r="EZ165" s="33"/>
      <c r="FA165" s="35"/>
      <c r="FB165" s="33"/>
      <c r="FC165" s="33"/>
      <c r="FD165" s="33"/>
      <c r="FE165" s="33"/>
      <c r="FF165" s="33"/>
      <c r="FG165" s="33"/>
      <c r="FH165" s="33"/>
      <c r="FI165" s="35"/>
      <c r="FJ165" s="33"/>
      <c r="FK165" s="33"/>
      <c r="FL165" s="33"/>
      <c r="FM165" s="33"/>
      <c r="FN165" s="33"/>
      <c r="FO165" s="33"/>
      <c r="FP165" s="33"/>
      <c r="FQ165" s="33"/>
      <c r="FR165" s="33"/>
      <c r="FS165" s="33"/>
      <c r="FT165" s="35"/>
      <c r="FU165" s="33"/>
      <c r="FV165" s="33"/>
      <c r="FW165" s="33"/>
      <c r="FX165" s="33"/>
      <c r="FY165" s="33"/>
      <c r="FZ165" s="35"/>
      <c r="GA165" s="33"/>
      <c r="GB165" s="33"/>
      <c r="GC165" s="33"/>
      <c r="GD165" s="33"/>
      <c r="GE165" s="33"/>
      <c r="GF165" s="33"/>
      <c r="GG165" s="33"/>
      <c r="GH165" s="33"/>
      <c r="GI165" s="33"/>
      <c r="GJ165" s="33"/>
      <c r="GK165" s="33"/>
      <c r="GL165" s="33"/>
      <c r="GM165" s="33"/>
      <c r="GN165" s="33"/>
      <c r="GO165" s="33"/>
      <c r="GP165" s="38"/>
    </row>
    <row r="166" spans="1:223" x14ac:dyDescent="0.2">
      <c r="A166" s="44" t="s">
        <v>654</v>
      </c>
      <c r="B166" s="33" t="str">
        <f>IF(AND(ISTEXT(""),""&lt;&gt;""), HYPERLINK("", "Link"),"-")</f>
        <v>-</v>
      </c>
      <c r="C166" s="33"/>
      <c r="D166" s="33"/>
      <c r="E166" s="33"/>
      <c r="F166" s="33" t="s">
        <v>492</v>
      </c>
      <c r="G166" s="35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5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5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5"/>
      <c r="BF166" s="33"/>
      <c r="BG166" s="33"/>
      <c r="BH166" s="33"/>
      <c r="BI166" s="33"/>
      <c r="BJ166" s="33"/>
      <c r="BK166" s="33"/>
      <c r="BL166" s="33"/>
      <c r="BM166" s="33"/>
      <c r="BN166" s="33"/>
      <c r="BO166" s="33"/>
      <c r="BP166" s="33"/>
      <c r="BQ166" s="35"/>
      <c r="BR166" s="33"/>
      <c r="BS166" s="33"/>
      <c r="BT166" s="33"/>
      <c r="BU166" s="33"/>
      <c r="BV166" s="33"/>
      <c r="BW166" s="33"/>
      <c r="BX166" s="33"/>
      <c r="BY166" s="33"/>
      <c r="BZ166" s="33"/>
      <c r="CA166" s="36"/>
      <c r="CB166" s="33"/>
      <c r="CC166" s="33"/>
      <c r="CD166" s="33"/>
      <c r="CE166" s="33"/>
      <c r="CF166" s="33"/>
      <c r="CG166" s="33"/>
      <c r="CH166" s="33"/>
      <c r="CI166" s="33"/>
      <c r="CJ166" s="33"/>
      <c r="CK166" s="35"/>
      <c r="CL166" s="33"/>
      <c r="CM166" s="33"/>
      <c r="CN166" s="33"/>
      <c r="CO166" s="33"/>
      <c r="CP166" s="33"/>
      <c r="CQ166" s="33"/>
      <c r="CR166" s="33"/>
      <c r="CS166" s="33"/>
      <c r="CT166" s="33"/>
      <c r="CU166" s="33"/>
      <c r="CV166" s="33"/>
      <c r="CW166" s="35"/>
      <c r="CX166" s="33"/>
      <c r="CY166" s="33"/>
      <c r="CZ166" s="33"/>
      <c r="DA166" s="33"/>
      <c r="DB166" s="33"/>
      <c r="DC166" s="33"/>
      <c r="DD166" s="33"/>
      <c r="DE166" s="33"/>
      <c r="DF166" s="33"/>
      <c r="DG166" s="33"/>
      <c r="DH166" s="33"/>
      <c r="DI166" s="33"/>
      <c r="DJ166" s="33"/>
      <c r="DK166" s="33"/>
      <c r="DL166" s="33"/>
      <c r="DM166" s="33"/>
      <c r="DN166" s="33"/>
      <c r="DO166" s="33"/>
      <c r="DP166" s="33"/>
      <c r="DQ166" s="33"/>
      <c r="DR166" s="33"/>
      <c r="DS166" s="33"/>
      <c r="DT166" s="33"/>
      <c r="DU166" s="33"/>
      <c r="DV166" s="33"/>
      <c r="DW166" s="33"/>
      <c r="DX166" s="33"/>
      <c r="DY166" s="33"/>
      <c r="DZ166" s="33"/>
      <c r="EA166" s="33"/>
      <c r="EB166" s="33"/>
      <c r="EC166" s="33"/>
      <c r="ED166" s="33"/>
      <c r="EE166" s="33"/>
      <c r="EF166" s="33"/>
      <c r="EG166" s="33"/>
      <c r="EH166" s="33"/>
      <c r="EI166" s="33"/>
      <c r="EJ166" s="33"/>
      <c r="EK166" s="33"/>
      <c r="EL166" s="35"/>
      <c r="EM166" s="33"/>
      <c r="EN166" s="33"/>
      <c r="EO166" s="33"/>
      <c r="EP166" s="33"/>
      <c r="EQ166" s="33"/>
      <c r="ER166" s="33"/>
      <c r="ES166" s="33"/>
      <c r="ET166" s="33"/>
      <c r="EU166" s="33"/>
      <c r="EV166" s="33"/>
      <c r="EW166" s="35"/>
      <c r="EX166" s="33"/>
      <c r="EY166" s="33"/>
      <c r="EZ166" s="33"/>
      <c r="FA166" s="35"/>
      <c r="FB166" s="33"/>
      <c r="FC166" s="33"/>
      <c r="FD166" s="33"/>
      <c r="FE166" s="33"/>
      <c r="FF166" s="33"/>
      <c r="FG166" s="33"/>
      <c r="FH166" s="33"/>
      <c r="FI166" s="35"/>
      <c r="FJ166" s="33"/>
      <c r="FK166" s="33"/>
      <c r="FL166" s="33"/>
      <c r="FM166" s="33"/>
      <c r="FN166" s="33"/>
      <c r="FO166" s="33"/>
      <c r="FP166" s="33"/>
      <c r="FQ166" s="33"/>
      <c r="FR166" s="33"/>
      <c r="FS166" s="33"/>
      <c r="FT166" s="35"/>
      <c r="FU166" s="33"/>
      <c r="FV166" s="33"/>
      <c r="FW166" s="33"/>
      <c r="FX166" s="33"/>
      <c r="FY166" s="33"/>
      <c r="FZ166" s="35"/>
      <c r="GA166" s="33"/>
      <c r="GB166" s="33"/>
      <c r="GC166" s="33"/>
      <c r="GD166" s="33"/>
      <c r="GE166" s="33"/>
      <c r="GF166" s="33"/>
      <c r="GG166" s="33"/>
      <c r="GH166" s="33"/>
      <c r="GI166" s="33"/>
      <c r="GJ166" s="33"/>
      <c r="GK166" s="33"/>
      <c r="GL166" s="33"/>
      <c r="GM166" s="33"/>
      <c r="GN166" s="33" t="s">
        <v>489</v>
      </c>
      <c r="GO166" s="33" t="s">
        <v>489</v>
      </c>
      <c r="GP166" s="38" t="s">
        <v>489</v>
      </c>
    </row>
    <row r="167" spans="1:223" s="33" customFormat="1" ht="16" thickBot="1" x14ac:dyDescent="0.25">
      <c r="A167" s="49"/>
      <c r="B167" s="50"/>
      <c r="C167" s="50"/>
      <c r="D167" s="50"/>
      <c r="E167" s="50"/>
      <c r="F167" s="50"/>
      <c r="G167" s="51">
        <f t="shared" ref="G167:BR167" si="6">COUNTIF(G4:G166, "✓")</f>
        <v>2</v>
      </c>
      <c r="H167" s="51">
        <f t="shared" si="6"/>
        <v>130</v>
      </c>
      <c r="I167" s="51">
        <f t="shared" si="6"/>
        <v>0</v>
      </c>
      <c r="J167" s="51">
        <f t="shared" si="6"/>
        <v>0</v>
      </c>
      <c r="K167" s="51">
        <f t="shared" si="6"/>
        <v>0</v>
      </c>
      <c r="L167" s="51">
        <f t="shared" si="6"/>
        <v>0</v>
      </c>
      <c r="M167" s="51">
        <f t="shared" si="6"/>
        <v>11</v>
      </c>
      <c r="N167" s="51">
        <f t="shared" si="6"/>
        <v>0</v>
      </c>
      <c r="O167" s="51">
        <f t="shared" si="6"/>
        <v>0</v>
      </c>
      <c r="P167" s="51">
        <f t="shared" si="6"/>
        <v>1</v>
      </c>
      <c r="Q167" s="51">
        <f t="shared" si="6"/>
        <v>35</v>
      </c>
      <c r="R167" s="51">
        <f t="shared" si="6"/>
        <v>2</v>
      </c>
      <c r="S167" s="51">
        <f t="shared" si="6"/>
        <v>0</v>
      </c>
      <c r="T167" s="51">
        <f t="shared" si="6"/>
        <v>0</v>
      </c>
      <c r="U167" s="51">
        <f t="shared" si="6"/>
        <v>0</v>
      </c>
      <c r="V167" s="51">
        <f t="shared" si="6"/>
        <v>3</v>
      </c>
      <c r="W167" s="51">
        <f t="shared" si="6"/>
        <v>26</v>
      </c>
      <c r="X167" s="51">
        <f t="shared" si="6"/>
        <v>0</v>
      </c>
      <c r="Y167" s="51">
        <f t="shared" si="6"/>
        <v>15</v>
      </c>
      <c r="Z167" s="51">
        <f t="shared" si="6"/>
        <v>78</v>
      </c>
      <c r="AA167" s="51">
        <f t="shared" si="6"/>
        <v>13</v>
      </c>
      <c r="AB167" s="51">
        <f t="shared" si="6"/>
        <v>0</v>
      </c>
      <c r="AC167" s="51">
        <f t="shared" si="6"/>
        <v>30</v>
      </c>
      <c r="AD167" s="51">
        <f t="shared" si="6"/>
        <v>6</v>
      </c>
      <c r="AE167" s="51">
        <f t="shared" si="6"/>
        <v>0</v>
      </c>
      <c r="AF167" s="51">
        <f t="shared" si="6"/>
        <v>0</v>
      </c>
      <c r="AG167" s="51">
        <f t="shared" si="6"/>
        <v>0</v>
      </c>
      <c r="AH167" s="51">
        <f t="shared" si="6"/>
        <v>11</v>
      </c>
      <c r="AI167" s="51">
        <f t="shared" si="6"/>
        <v>0</v>
      </c>
      <c r="AJ167" s="51">
        <f t="shared" si="6"/>
        <v>2</v>
      </c>
      <c r="AK167" s="51">
        <f t="shared" si="6"/>
        <v>0</v>
      </c>
      <c r="AL167" s="51">
        <f t="shared" si="6"/>
        <v>0</v>
      </c>
      <c r="AM167" s="51">
        <f t="shared" si="6"/>
        <v>0</v>
      </c>
      <c r="AN167" s="51">
        <f t="shared" si="6"/>
        <v>0</v>
      </c>
      <c r="AO167" s="51">
        <f t="shared" si="6"/>
        <v>0</v>
      </c>
      <c r="AP167" s="51">
        <f t="shared" si="6"/>
        <v>0</v>
      </c>
      <c r="AQ167" s="51">
        <f t="shared" si="6"/>
        <v>0</v>
      </c>
      <c r="AR167" s="51">
        <f t="shared" si="6"/>
        <v>0</v>
      </c>
      <c r="AS167" s="51">
        <f t="shared" si="6"/>
        <v>0</v>
      </c>
      <c r="AT167" s="51">
        <f t="shared" si="6"/>
        <v>51</v>
      </c>
      <c r="AU167" s="51">
        <f t="shared" si="6"/>
        <v>0</v>
      </c>
      <c r="AV167" s="51">
        <f t="shared" si="6"/>
        <v>0</v>
      </c>
      <c r="AW167" s="51">
        <f t="shared" si="6"/>
        <v>0</v>
      </c>
      <c r="AX167" s="51">
        <f t="shared" si="6"/>
        <v>2</v>
      </c>
      <c r="AY167" s="51">
        <f t="shared" si="6"/>
        <v>11</v>
      </c>
      <c r="AZ167" s="51">
        <f t="shared" si="6"/>
        <v>13</v>
      </c>
      <c r="BA167" s="51">
        <f t="shared" si="6"/>
        <v>0</v>
      </c>
      <c r="BB167" s="51">
        <f t="shared" si="6"/>
        <v>1</v>
      </c>
      <c r="BC167" s="51">
        <f t="shared" si="6"/>
        <v>1</v>
      </c>
      <c r="BD167" s="51">
        <f t="shared" si="6"/>
        <v>0</v>
      </c>
      <c r="BE167" s="51">
        <f t="shared" si="6"/>
        <v>3</v>
      </c>
      <c r="BF167" s="51">
        <f t="shared" si="6"/>
        <v>0</v>
      </c>
      <c r="BG167" s="51">
        <f t="shared" si="6"/>
        <v>1</v>
      </c>
      <c r="BH167" s="51">
        <f t="shared" si="6"/>
        <v>1</v>
      </c>
      <c r="BI167" s="51">
        <f t="shared" si="6"/>
        <v>2</v>
      </c>
      <c r="BJ167" s="51">
        <f t="shared" si="6"/>
        <v>0</v>
      </c>
      <c r="BK167" s="51">
        <f t="shared" si="6"/>
        <v>0</v>
      </c>
      <c r="BL167" s="51">
        <f t="shared" si="6"/>
        <v>0</v>
      </c>
      <c r="BM167" s="51">
        <f t="shared" si="6"/>
        <v>0</v>
      </c>
      <c r="BN167" s="51">
        <f t="shared" si="6"/>
        <v>0</v>
      </c>
      <c r="BO167" s="51">
        <f t="shared" si="6"/>
        <v>5</v>
      </c>
      <c r="BP167" s="51">
        <f t="shared" si="6"/>
        <v>5</v>
      </c>
      <c r="BQ167" s="51">
        <f t="shared" si="6"/>
        <v>1</v>
      </c>
      <c r="BR167" s="51">
        <f t="shared" si="6"/>
        <v>32</v>
      </c>
      <c r="BS167" s="51">
        <f t="shared" ref="BS167:ED167" si="7">COUNTIF(BS4:BS166, "✓")</f>
        <v>1</v>
      </c>
      <c r="BT167" s="51">
        <f t="shared" si="7"/>
        <v>31</v>
      </c>
      <c r="BU167" s="51">
        <f t="shared" si="7"/>
        <v>6</v>
      </c>
      <c r="BV167" s="51">
        <f t="shared" si="7"/>
        <v>0</v>
      </c>
      <c r="BW167" s="51">
        <f t="shared" si="7"/>
        <v>0</v>
      </c>
      <c r="BX167" s="51">
        <f t="shared" si="7"/>
        <v>4</v>
      </c>
      <c r="BY167" s="51">
        <f t="shared" si="7"/>
        <v>2</v>
      </c>
      <c r="BZ167" s="51">
        <f t="shared" si="7"/>
        <v>2</v>
      </c>
      <c r="CA167" s="51">
        <f t="shared" si="7"/>
        <v>1</v>
      </c>
      <c r="CB167" s="51">
        <f t="shared" si="7"/>
        <v>1</v>
      </c>
      <c r="CC167" s="51">
        <f t="shared" si="7"/>
        <v>1</v>
      </c>
      <c r="CD167" s="51">
        <f t="shared" si="7"/>
        <v>1</v>
      </c>
      <c r="CE167" s="51">
        <f t="shared" si="7"/>
        <v>1</v>
      </c>
      <c r="CF167" s="51">
        <f t="shared" si="7"/>
        <v>0</v>
      </c>
      <c r="CG167" s="51">
        <f t="shared" si="7"/>
        <v>1</v>
      </c>
      <c r="CH167" s="51">
        <f t="shared" si="7"/>
        <v>0</v>
      </c>
      <c r="CI167" s="51">
        <f t="shared" si="7"/>
        <v>0</v>
      </c>
      <c r="CJ167" s="51">
        <f t="shared" si="7"/>
        <v>0</v>
      </c>
      <c r="CK167" s="51">
        <f t="shared" si="7"/>
        <v>62</v>
      </c>
      <c r="CL167" s="51">
        <f t="shared" si="7"/>
        <v>4</v>
      </c>
      <c r="CM167" s="51">
        <f t="shared" si="7"/>
        <v>3</v>
      </c>
      <c r="CN167" s="51">
        <f t="shared" si="7"/>
        <v>0</v>
      </c>
      <c r="CO167" s="51">
        <f t="shared" si="7"/>
        <v>0</v>
      </c>
      <c r="CP167" s="51">
        <f t="shared" si="7"/>
        <v>0</v>
      </c>
      <c r="CQ167" s="51">
        <f t="shared" si="7"/>
        <v>0</v>
      </c>
      <c r="CR167" s="51">
        <f t="shared" si="7"/>
        <v>0</v>
      </c>
      <c r="CS167" s="51">
        <f t="shared" si="7"/>
        <v>1</v>
      </c>
      <c r="CT167" s="51">
        <f t="shared" si="7"/>
        <v>0</v>
      </c>
      <c r="CU167" s="51">
        <f t="shared" si="7"/>
        <v>0</v>
      </c>
      <c r="CV167" s="51">
        <f t="shared" si="7"/>
        <v>2</v>
      </c>
      <c r="CW167" s="51">
        <f t="shared" si="7"/>
        <v>2</v>
      </c>
      <c r="CX167" s="51">
        <f t="shared" si="7"/>
        <v>1</v>
      </c>
      <c r="CY167" s="51">
        <f t="shared" si="7"/>
        <v>0</v>
      </c>
      <c r="CZ167" s="51">
        <f t="shared" si="7"/>
        <v>1</v>
      </c>
      <c r="DA167" s="51">
        <f t="shared" si="7"/>
        <v>4</v>
      </c>
      <c r="DB167" s="51">
        <f t="shared" si="7"/>
        <v>1</v>
      </c>
      <c r="DC167" s="51">
        <f t="shared" si="7"/>
        <v>0</v>
      </c>
      <c r="DD167" s="51">
        <f t="shared" si="7"/>
        <v>0</v>
      </c>
      <c r="DE167" s="51">
        <f t="shared" si="7"/>
        <v>1</v>
      </c>
      <c r="DF167" s="51">
        <f t="shared" si="7"/>
        <v>3</v>
      </c>
      <c r="DG167" s="51">
        <f t="shared" si="7"/>
        <v>0</v>
      </c>
      <c r="DH167" s="51">
        <f t="shared" si="7"/>
        <v>0</v>
      </c>
      <c r="DI167" s="51">
        <f t="shared" si="7"/>
        <v>0</v>
      </c>
      <c r="DJ167" s="51">
        <f t="shared" si="7"/>
        <v>0</v>
      </c>
      <c r="DK167" s="51">
        <f t="shared" si="7"/>
        <v>1</v>
      </c>
      <c r="DL167" s="51">
        <f t="shared" si="7"/>
        <v>0</v>
      </c>
      <c r="DM167" s="51">
        <f t="shared" si="7"/>
        <v>4</v>
      </c>
      <c r="DN167" s="51">
        <f t="shared" si="7"/>
        <v>0</v>
      </c>
      <c r="DO167" s="51">
        <f t="shared" si="7"/>
        <v>0</v>
      </c>
      <c r="DP167" s="51">
        <f t="shared" si="7"/>
        <v>0</v>
      </c>
      <c r="DQ167" s="51">
        <f t="shared" si="7"/>
        <v>0</v>
      </c>
      <c r="DR167" s="51">
        <f t="shared" si="7"/>
        <v>0</v>
      </c>
      <c r="DS167" s="51">
        <f t="shared" si="7"/>
        <v>1</v>
      </c>
      <c r="DT167" s="51">
        <f t="shared" si="7"/>
        <v>0</v>
      </c>
      <c r="DU167" s="51">
        <f t="shared" si="7"/>
        <v>0</v>
      </c>
      <c r="DV167" s="51">
        <f t="shared" si="7"/>
        <v>0</v>
      </c>
      <c r="DW167" s="51">
        <f t="shared" si="7"/>
        <v>0</v>
      </c>
      <c r="DX167" s="51">
        <f t="shared" si="7"/>
        <v>0</v>
      </c>
      <c r="DY167" s="51">
        <f t="shared" si="7"/>
        <v>0</v>
      </c>
      <c r="DZ167" s="51">
        <f t="shared" si="7"/>
        <v>0</v>
      </c>
      <c r="EA167" s="51">
        <f t="shared" si="7"/>
        <v>3</v>
      </c>
      <c r="EB167" s="51">
        <f t="shared" si="7"/>
        <v>0</v>
      </c>
      <c r="EC167" s="51">
        <f t="shared" si="7"/>
        <v>0</v>
      </c>
      <c r="ED167" s="51">
        <f t="shared" si="7"/>
        <v>0</v>
      </c>
      <c r="EE167" s="51">
        <f t="shared" ref="EE167:GP167" si="8">COUNTIF(EE4:EE166, "✓")</f>
        <v>0</v>
      </c>
      <c r="EF167" s="51">
        <f t="shared" si="8"/>
        <v>0</v>
      </c>
      <c r="EG167" s="51">
        <f t="shared" si="8"/>
        <v>0</v>
      </c>
      <c r="EH167" s="51">
        <f t="shared" si="8"/>
        <v>0</v>
      </c>
      <c r="EI167" s="51">
        <f t="shared" si="8"/>
        <v>1</v>
      </c>
      <c r="EJ167" s="51">
        <f t="shared" si="8"/>
        <v>0</v>
      </c>
      <c r="EK167" s="51">
        <f t="shared" si="8"/>
        <v>6</v>
      </c>
      <c r="EL167" s="51">
        <f t="shared" si="8"/>
        <v>4</v>
      </c>
      <c r="EM167" s="51">
        <f t="shared" si="8"/>
        <v>5</v>
      </c>
      <c r="EN167" s="51">
        <f t="shared" si="8"/>
        <v>2</v>
      </c>
      <c r="EO167" s="51">
        <f t="shared" si="8"/>
        <v>0</v>
      </c>
      <c r="EP167" s="51">
        <f t="shared" si="8"/>
        <v>6</v>
      </c>
      <c r="EQ167" s="51">
        <f t="shared" si="8"/>
        <v>0</v>
      </c>
      <c r="ER167" s="51">
        <f t="shared" si="8"/>
        <v>1</v>
      </c>
      <c r="ES167" s="51">
        <f t="shared" si="8"/>
        <v>0</v>
      </c>
      <c r="ET167" s="51">
        <f t="shared" si="8"/>
        <v>0</v>
      </c>
      <c r="EU167" s="51">
        <f t="shared" si="8"/>
        <v>0</v>
      </c>
      <c r="EV167" s="51">
        <f t="shared" si="8"/>
        <v>2</v>
      </c>
      <c r="EW167" s="51">
        <f t="shared" si="8"/>
        <v>10</v>
      </c>
      <c r="EX167" s="51">
        <f t="shared" si="8"/>
        <v>3</v>
      </c>
      <c r="EY167" s="51">
        <f t="shared" si="8"/>
        <v>2</v>
      </c>
      <c r="EZ167" s="51">
        <f t="shared" si="8"/>
        <v>0</v>
      </c>
      <c r="FA167" s="51">
        <f t="shared" si="8"/>
        <v>0</v>
      </c>
      <c r="FB167" s="51">
        <f t="shared" si="8"/>
        <v>0</v>
      </c>
      <c r="FC167" s="51">
        <f t="shared" si="8"/>
        <v>0</v>
      </c>
      <c r="FD167" s="51">
        <f t="shared" si="8"/>
        <v>0</v>
      </c>
      <c r="FE167" s="51">
        <f t="shared" si="8"/>
        <v>0</v>
      </c>
      <c r="FF167" s="51">
        <f t="shared" si="8"/>
        <v>0</v>
      </c>
      <c r="FG167" s="51">
        <f t="shared" si="8"/>
        <v>0</v>
      </c>
      <c r="FH167" s="51">
        <f t="shared" si="8"/>
        <v>0</v>
      </c>
      <c r="FI167" s="51">
        <f t="shared" si="8"/>
        <v>4</v>
      </c>
      <c r="FJ167" s="51">
        <f t="shared" si="8"/>
        <v>0</v>
      </c>
      <c r="FK167" s="51">
        <f t="shared" si="8"/>
        <v>0</v>
      </c>
      <c r="FL167" s="51">
        <f t="shared" si="8"/>
        <v>1</v>
      </c>
      <c r="FM167" s="51">
        <f t="shared" si="8"/>
        <v>1</v>
      </c>
      <c r="FN167" s="51">
        <f t="shared" si="8"/>
        <v>2</v>
      </c>
      <c r="FO167" s="51">
        <f t="shared" si="8"/>
        <v>2</v>
      </c>
      <c r="FP167" s="51">
        <f t="shared" si="8"/>
        <v>1</v>
      </c>
      <c r="FQ167" s="51">
        <f t="shared" si="8"/>
        <v>0</v>
      </c>
      <c r="FR167" s="51">
        <f t="shared" si="8"/>
        <v>0</v>
      </c>
      <c r="FS167" s="51">
        <f t="shared" si="8"/>
        <v>0</v>
      </c>
      <c r="FT167" s="51">
        <f t="shared" si="8"/>
        <v>0</v>
      </c>
      <c r="FU167" s="51">
        <f t="shared" si="8"/>
        <v>5</v>
      </c>
      <c r="FV167" s="51">
        <f t="shared" si="8"/>
        <v>0</v>
      </c>
      <c r="FW167" s="51">
        <f t="shared" si="8"/>
        <v>1</v>
      </c>
      <c r="FX167" s="51">
        <f t="shared" si="8"/>
        <v>1</v>
      </c>
      <c r="FY167" s="51">
        <f t="shared" si="8"/>
        <v>0</v>
      </c>
      <c r="FZ167" s="51">
        <f t="shared" si="8"/>
        <v>0</v>
      </c>
      <c r="GA167" s="51">
        <f t="shared" si="8"/>
        <v>0</v>
      </c>
      <c r="GB167" s="51">
        <f t="shared" si="8"/>
        <v>0</v>
      </c>
      <c r="GC167" s="51">
        <f t="shared" si="8"/>
        <v>0</v>
      </c>
      <c r="GD167" s="51">
        <f t="shared" si="8"/>
        <v>0</v>
      </c>
      <c r="GE167" s="51">
        <f t="shared" si="8"/>
        <v>0</v>
      </c>
      <c r="GF167" s="51">
        <f t="shared" si="8"/>
        <v>0</v>
      </c>
      <c r="GG167" s="51">
        <f t="shared" si="8"/>
        <v>0</v>
      </c>
      <c r="GH167" s="51">
        <f t="shared" si="8"/>
        <v>0</v>
      </c>
      <c r="GI167" s="51">
        <f t="shared" si="8"/>
        <v>0</v>
      </c>
      <c r="GJ167" s="51">
        <f t="shared" si="8"/>
        <v>0</v>
      </c>
      <c r="GK167" s="51">
        <f t="shared" si="8"/>
        <v>0</v>
      </c>
      <c r="GL167" s="51">
        <f t="shared" si="8"/>
        <v>0</v>
      </c>
      <c r="GM167" s="51">
        <f t="shared" si="8"/>
        <v>0</v>
      </c>
      <c r="GN167" s="51">
        <f t="shared" si="8"/>
        <v>1</v>
      </c>
      <c r="GO167" s="51">
        <f t="shared" si="8"/>
        <v>1</v>
      </c>
      <c r="GP167" s="51">
        <f t="shared" si="8"/>
        <v>1</v>
      </c>
      <c r="GQ167" s="50"/>
      <c r="GR167" s="50">
        <f t="shared" ref="GR167:GW167" si="9">COUNTIF(FS4:FS166, "✓")</f>
        <v>0</v>
      </c>
      <c r="GS167" s="50">
        <f t="shared" si="9"/>
        <v>0</v>
      </c>
      <c r="GT167" s="50">
        <f t="shared" si="9"/>
        <v>5</v>
      </c>
      <c r="GU167" s="50">
        <f t="shared" si="9"/>
        <v>0</v>
      </c>
      <c r="GV167" s="50">
        <f t="shared" si="9"/>
        <v>1</v>
      </c>
      <c r="GW167" s="50">
        <f t="shared" si="9"/>
        <v>1</v>
      </c>
      <c r="GX167" s="50">
        <f>COUNTIF(BN4:BN166, "✓")</f>
        <v>0</v>
      </c>
      <c r="GY167" s="50">
        <f t="shared" ref="GY167:HO167" si="10">COUNTIF(FZ4:FZ166, "✓")</f>
        <v>0</v>
      </c>
      <c r="GZ167" s="50">
        <f t="shared" si="10"/>
        <v>0</v>
      </c>
      <c r="HA167" s="50">
        <f t="shared" si="10"/>
        <v>0</v>
      </c>
      <c r="HB167" s="50">
        <f t="shared" si="10"/>
        <v>0</v>
      </c>
      <c r="HC167" s="50">
        <f t="shared" si="10"/>
        <v>0</v>
      </c>
      <c r="HD167" s="50">
        <f t="shared" si="10"/>
        <v>0</v>
      </c>
      <c r="HE167" s="50">
        <f t="shared" si="10"/>
        <v>0</v>
      </c>
      <c r="HF167" s="50">
        <f t="shared" si="10"/>
        <v>0</v>
      </c>
      <c r="HG167" s="50">
        <f t="shared" si="10"/>
        <v>0</v>
      </c>
      <c r="HH167" s="50">
        <f t="shared" si="10"/>
        <v>0</v>
      </c>
      <c r="HI167" s="50">
        <f t="shared" si="10"/>
        <v>0</v>
      </c>
      <c r="HJ167" s="50">
        <f t="shared" si="10"/>
        <v>0</v>
      </c>
      <c r="HK167" s="50">
        <f t="shared" si="10"/>
        <v>0</v>
      </c>
      <c r="HL167" s="50">
        <f t="shared" si="10"/>
        <v>0</v>
      </c>
      <c r="HM167" s="50">
        <f t="shared" si="10"/>
        <v>1</v>
      </c>
      <c r="HN167" s="50">
        <f t="shared" si="10"/>
        <v>1</v>
      </c>
      <c r="HO167" s="52">
        <f t="shared" si="10"/>
        <v>1</v>
      </c>
    </row>
    <row r="168" spans="1:223" s="33" customFormat="1" ht="16" thickBot="1" x14ac:dyDescent="0.25">
      <c r="G168" s="35"/>
      <c r="Y168" s="35"/>
      <c r="AT168" s="35"/>
      <c r="BE168" s="35"/>
      <c r="BQ168" s="35"/>
      <c r="CK168" s="35"/>
      <c r="CW168" s="35"/>
      <c r="EL168" s="35"/>
      <c r="EW168" s="35"/>
      <c r="FA168" s="35"/>
      <c r="FI168" s="35"/>
      <c r="FT168" s="35"/>
      <c r="FZ168" s="35"/>
    </row>
    <row r="169" spans="1:223" ht="16" x14ac:dyDescent="0.2">
      <c r="A169" s="53" t="s">
        <v>655</v>
      </c>
      <c r="B169" s="54"/>
      <c r="C169" s="55"/>
      <c r="E169" s="57" t="s">
        <v>656</v>
      </c>
      <c r="F169" s="58"/>
      <c r="M169" s="60"/>
    </row>
    <row r="170" spans="1:223" x14ac:dyDescent="0.2">
      <c r="A170" s="62" cm="1">
        <f t="array" aca="1" ref="A170:A179" ca="1">LARGE(G167:FX167, ROW(INDIRECT("1:10")))</f>
        <v>130</v>
      </c>
      <c r="B170" s="64" t="str">
        <f t="shared" ref="B170:B179" ca="1" si="11">INDEX($2:$2, MATCH(A170, $167:$167, 0))</f>
        <v>Reentrancy</v>
      </c>
      <c r="C170" s="65"/>
      <c r="E170" s="66">
        <f>COUNTIF(G167:HO167,"=0")</f>
        <v>130</v>
      </c>
      <c r="F170" s="65"/>
    </row>
    <row r="171" spans="1:223" x14ac:dyDescent="0.2">
      <c r="A171" s="62">
        <f ca="1"/>
        <v>78</v>
      </c>
      <c r="B171" s="64" t="str">
        <f t="shared" ca="1" si="11"/>
        <v>Timestamp dependency</v>
      </c>
      <c r="C171" s="65"/>
      <c r="E171" s="67" t="s">
        <v>657</v>
      </c>
      <c r="F171" s="68"/>
    </row>
    <row r="172" spans="1:223" x14ac:dyDescent="0.2">
      <c r="A172" s="62">
        <f ca="1"/>
        <v>62</v>
      </c>
      <c r="B172" s="64" t="str">
        <f t="shared" ca="1" si="11"/>
        <v>Integer over- or underflow</v>
      </c>
      <c r="C172" s="65"/>
      <c r="E172" s="66">
        <f>COUNTIF(G167:HO167,"&gt;0")</f>
        <v>86</v>
      </c>
      <c r="F172" s="65"/>
    </row>
    <row r="173" spans="1:223" x14ac:dyDescent="0.2">
      <c r="A173" s="62">
        <f ca="1"/>
        <v>51</v>
      </c>
      <c r="B173" s="64" t="str">
        <f t="shared" ca="1" si="11"/>
        <v>Unchecked low level call/send return values</v>
      </c>
      <c r="C173" s="65"/>
      <c r="E173" s="67" t="s">
        <v>658</v>
      </c>
      <c r="F173" s="68"/>
    </row>
    <row r="174" spans="1:223" x14ac:dyDescent="0.2">
      <c r="A174" s="62">
        <f ca="1"/>
        <v>35</v>
      </c>
      <c r="B174" s="64" t="str">
        <f t="shared" ca="1" si="11"/>
        <v>Vulnerable Delegatecall</v>
      </c>
      <c r="C174" s="65"/>
      <c r="E174" s="66">
        <f>COUNTIF(G167:HO167,"&lt;10")-E170</f>
        <v>70</v>
      </c>
      <c r="F174" s="65"/>
    </row>
    <row r="175" spans="1:223" x14ac:dyDescent="0.2">
      <c r="A175" s="62">
        <f ca="1"/>
        <v>32</v>
      </c>
      <c r="B175" s="64" t="str">
        <f t="shared" ca="1" si="11"/>
        <v>Authorization via transaction origin</v>
      </c>
      <c r="C175" s="65"/>
      <c r="E175" s="67" t="s">
        <v>659</v>
      </c>
      <c r="F175" s="68"/>
    </row>
    <row r="176" spans="1:223" ht="16" thickBot="1" x14ac:dyDescent="0.25">
      <c r="A176" s="62">
        <f ca="1"/>
        <v>31</v>
      </c>
      <c r="B176" s="64" t="str">
        <f t="shared" ca="1" si="11"/>
        <v>Unprotected selfdestruction</v>
      </c>
      <c r="C176" s="65"/>
      <c r="E176" s="69">
        <f>COUNTIF(G167:HO167,"&gt;=10")</f>
        <v>16</v>
      </c>
      <c r="F176" s="70"/>
    </row>
    <row r="177" spans="1:6" x14ac:dyDescent="0.2">
      <c r="A177" s="62">
        <f ca="1"/>
        <v>30</v>
      </c>
      <c r="B177" s="64" t="str">
        <f t="shared" ca="1" si="11"/>
        <v>Transaction-ordering dependency</v>
      </c>
      <c r="C177" s="65"/>
    </row>
    <row r="178" spans="1:6" x14ac:dyDescent="0.2">
      <c r="A178" s="62">
        <f ca="1"/>
        <v>26</v>
      </c>
      <c r="B178" s="64" t="str">
        <f t="shared" ca="1" si="11"/>
        <v>Greedy contract</v>
      </c>
      <c r="C178" s="65"/>
    </row>
    <row r="179" spans="1:6" ht="16" thickBot="1" x14ac:dyDescent="0.25">
      <c r="A179" s="63">
        <f ca="1"/>
        <v>15</v>
      </c>
      <c r="B179" s="71" t="str">
        <f t="shared" ca="1" si="11"/>
        <v>Block State Dependency</v>
      </c>
      <c r="C179" s="70"/>
    </row>
    <row r="180" spans="1:6" ht="16" thickBot="1" x14ac:dyDescent="0.25">
      <c r="C180"/>
    </row>
    <row r="181" spans="1:6" x14ac:dyDescent="0.2">
      <c r="A181" s="72" t="s">
        <v>660</v>
      </c>
      <c r="B181" s="73" t="s">
        <v>661</v>
      </c>
      <c r="C181" s="74" t="s">
        <v>662</v>
      </c>
      <c r="D181" s="73" t="s">
        <v>663</v>
      </c>
      <c r="E181" s="75" t="s">
        <v>664</v>
      </c>
    </row>
    <row r="182" spans="1:6" x14ac:dyDescent="0.2">
      <c r="A182" s="76">
        <v>1</v>
      </c>
      <c r="B182" s="56">
        <v>18</v>
      </c>
      <c r="C182" s="56">
        <f>COUNTIF(INDEX(167:167,7):INDEX(167:167,B182),0)</f>
        <v>6</v>
      </c>
      <c r="D182" s="77">
        <f>C182/B182</f>
        <v>0.33333333333333331</v>
      </c>
      <c r="E182" s="78">
        <f>1-D182</f>
        <v>0.66666666666666674</v>
      </c>
      <c r="F182" s="79"/>
    </row>
    <row r="183" spans="1:6" x14ac:dyDescent="0.2">
      <c r="A183" s="76">
        <v>2</v>
      </c>
      <c r="B183" s="56">
        <v>21</v>
      </c>
      <c r="C183" s="56">
        <f>COUNTIF(INDEX($167:$167,7+B182):INDEX($167:$167,7+B182+B183),0)</f>
        <v>14</v>
      </c>
      <c r="D183" s="77">
        <f t="shared" ref="D183:D194" si="12">C183/B183</f>
        <v>0.66666666666666663</v>
      </c>
      <c r="E183" s="78">
        <f t="shared" ref="E183:E194" si="13">1-D183</f>
        <v>0.33333333333333337</v>
      </c>
    </row>
    <row r="184" spans="1:6" x14ac:dyDescent="0.2">
      <c r="A184" s="76">
        <v>3</v>
      </c>
      <c r="B184" s="56">
        <v>11</v>
      </c>
      <c r="C184" s="56">
        <f>COUNTIF(INDEX($167:$167,7+B183):INDEX($167:$167,7+B183+B184),0)</f>
        <v>8</v>
      </c>
      <c r="D184" s="77">
        <f t="shared" si="12"/>
        <v>0.72727272727272729</v>
      </c>
      <c r="E184" s="78">
        <f t="shared" si="13"/>
        <v>0.27272727272727271</v>
      </c>
    </row>
    <row r="185" spans="1:6" x14ac:dyDescent="0.2">
      <c r="A185" s="76">
        <v>4</v>
      </c>
      <c r="B185" s="56">
        <v>12</v>
      </c>
      <c r="C185" s="56">
        <f>COUNTIF(INDEX($167:$167,7+B184):INDEX($167:$167,7+B184+B185),0)</f>
        <v>5</v>
      </c>
      <c r="D185" s="77">
        <f t="shared" si="12"/>
        <v>0.41666666666666669</v>
      </c>
      <c r="E185" s="78">
        <f t="shared" si="13"/>
        <v>0.58333333333333326</v>
      </c>
    </row>
    <row r="186" spans="1:6" x14ac:dyDescent="0.2">
      <c r="A186" s="76">
        <v>5</v>
      </c>
      <c r="B186" s="56">
        <v>20</v>
      </c>
      <c r="C186" s="56">
        <f>COUNTIF(INDEX($167:$167,7+B185):INDEX($167:$167,7+B185+B186),0)</f>
        <v>12</v>
      </c>
      <c r="D186" s="77">
        <f t="shared" si="12"/>
        <v>0.6</v>
      </c>
      <c r="E186" s="78">
        <f t="shared" si="13"/>
        <v>0.4</v>
      </c>
    </row>
    <row r="187" spans="1:6" x14ac:dyDescent="0.2">
      <c r="A187" s="76">
        <v>6</v>
      </c>
      <c r="B187" s="56">
        <v>12</v>
      </c>
      <c r="C187" s="56">
        <f>COUNTIF(INDEX($167:$167,7+B186):INDEX($167:$167,7+B186+B187),0)</f>
        <v>8</v>
      </c>
      <c r="D187" s="77">
        <f t="shared" si="12"/>
        <v>0.66666666666666663</v>
      </c>
      <c r="E187" s="78">
        <f t="shared" si="13"/>
        <v>0.33333333333333337</v>
      </c>
    </row>
    <row r="188" spans="1:6" x14ac:dyDescent="0.2">
      <c r="A188" s="76">
        <v>7</v>
      </c>
      <c r="B188" s="80">
        <v>41</v>
      </c>
      <c r="C188" s="56">
        <f>COUNTIF(INDEX($167:$167,7+B187):INDEX($167:$167,7+B187+B188),0)</f>
        <v>24</v>
      </c>
      <c r="D188" s="77">
        <f t="shared" si="12"/>
        <v>0.58536585365853655</v>
      </c>
      <c r="E188" s="78">
        <f t="shared" si="13"/>
        <v>0.41463414634146345</v>
      </c>
    </row>
    <row r="189" spans="1:6" x14ac:dyDescent="0.2">
      <c r="A189" s="76">
        <v>8</v>
      </c>
      <c r="B189" s="56">
        <v>11</v>
      </c>
      <c r="C189" s="56">
        <f>COUNTIF(INDEX($167:$167,7+B188):INDEX($167:$167,7+B188+B189),0)</f>
        <v>5</v>
      </c>
      <c r="D189" s="77">
        <f t="shared" si="12"/>
        <v>0.45454545454545453</v>
      </c>
      <c r="E189" s="78">
        <f t="shared" si="13"/>
        <v>0.54545454545454541</v>
      </c>
    </row>
    <row r="190" spans="1:6" x14ac:dyDescent="0.2">
      <c r="A190" s="76">
        <v>9</v>
      </c>
      <c r="B190" s="56">
        <v>4</v>
      </c>
      <c r="C190" s="56">
        <f>COUNTIF(INDEX($167:$167,7+B189):INDEX($167:$167,7+B189+B190),0)</f>
        <v>3</v>
      </c>
      <c r="D190" s="77">
        <f t="shared" si="12"/>
        <v>0.75</v>
      </c>
      <c r="E190" s="78">
        <f t="shared" si="13"/>
        <v>0.25</v>
      </c>
    </row>
    <row r="191" spans="1:6" x14ac:dyDescent="0.2">
      <c r="A191" s="76">
        <v>10</v>
      </c>
      <c r="B191" s="56">
        <v>8</v>
      </c>
      <c r="C191" s="56">
        <f>COUNTIF(INDEX($167:$167,7+B190):INDEX($167:$167,7+B190+B191),0)</f>
        <v>5</v>
      </c>
      <c r="D191" s="77">
        <f t="shared" si="12"/>
        <v>0.625</v>
      </c>
      <c r="E191" s="78">
        <f t="shared" si="13"/>
        <v>0.375</v>
      </c>
    </row>
    <row r="192" spans="1:6" x14ac:dyDescent="0.2">
      <c r="A192" s="76">
        <v>11</v>
      </c>
      <c r="B192" s="56">
        <v>11</v>
      </c>
      <c r="C192" s="56">
        <f>COUNTIF(INDEX($167:$167,7+B191):INDEX($167:$167,7+B191+B192),0)</f>
        <v>5</v>
      </c>
      <c r="D192" s="77">
        <f t="shared" si="12"/>
        <v>0.45454545454545453</v>
      </c>
      <c r="E192" s="78">
        <f t="shared" si="13"/>
        <v>0.54545454545454541</v>
      </c>
    </row>
    <row r="193" spans="1:6" x14ac:dyDescent="0.2">
      <c r="A193" s="76">
        <v>12</v>
      </c>
      <c r="B193" s="56">
        <v>6</v>
      </c>
      <c r="C193" s="56">
        <f>COUNTIF(INDEX($167:$167,7+B192):INDEX($167:$167,7+B192+B193),0)</f>
        <v>4</v>
      </c>
      <c r="D193" s="77">
        <f t="shared" si="12"/>
        <v>0.66666666666666663</v>
      </c>
      <c r="E193" s="78">
        <f t="shared" si="13"/>
        <v>0.33333333333333337</v>
      </c>
    </row>
    <row r="194" spans="1:6" ht="16" thickBot="1" x14ac:dyDescent="0.25">
      <c r="A194" s="81">
        <v>13</v>
      </c>
      <c r="B194" s="82">
        <v>17</v>
      </c>
      <c r="C194" s="82">
        <f>COUNTIF(INDEX($167:$167,7+B193):INDEX($167:$167,7+B193+B194),0)</f>
        <v>7</v>
      </c>
      <c r="D194" s="83">
        <f t="shared" si="12"/>
        <v>0.41176470588235292</v>
      </c>
      <c r="E194" s="84">
        <f t="shared" si="13"/>
        <v>0.58823529411764708</v>
      </c>
    </row>
    <row r="197" spans="1:6" x14ac:dyDescent="0.2">
      <c r="A197" s="85" t="s">
        <v>665</v>
      </c>
      <c r="B197" s="86" t="s">
        <v>666</v>
      </c>
      <c r="C197" s="86" t="s">
        <v>667</v>
      </c>
      <c r="D197" s="87" t="s">
        <v>668</v>
      </c>
      <c r="E197" s="87"/>
      <c r="F197" s="85" t="s">
        <v>669</v>
      </c>
    </row>
    <row r="198" spans="1:6" x14ac:dyDescent="0.2">
      <c r="A198" s="88" t="s">
        <v>297</v>
      </c>
      <c r="B198" s="89" t="s">
        <v>296</v>
      </c>
      <c r="C198" s="56" t="s">
        <v>296</v>
      </c>
      <c r="D198" s="56">
        <f>IFERROR(INDEX(A$167:GP$167, MATCH(C198, A$3:GP$3, 0)), "")</f>
        <v>2</v>
      </c>
      <c r="E198" s="56">
        <f>COUNTIF(D198:D328, 0)</f>
        <v>82</v>
      </c>
      <c r="F198" s="56">
        <v>131</v>
      </c>
    </row>
    <row r="199" spans="1:6" x14ac:dyDescent="0.2">
      <c r="A199" s="88" t="s">
        <v>302</v>
      </c>
      <c r="B199" s="89" t="s">
        <v>297</v>
      </c>
      <c r="C199" s="56" t="s">
        <v>298</v>
      </c>
      <c r="D199" s="56">
        <f t="shared" ref="D199:D262" si="14">IFERROR(INDEX(A$167:GP$167, MATCH(C199, A$3:GP$3, 0)), "")</f>
        <v>0</v>
      </c>
    </row>
    <row r="200" spans="1:6" ht="16" x14ac:dyDescent="0.2">
      <c r="A200" s="88" t="s">
        <v>303</v>
      </c>
      <c r="B200" s="90" t="s">
        <v>298</v>
      </c>
      <c r="C200" s="56" t="s">
        <v>299</v>
      </c>
      <c r="D200" s="56">
        <f t="shared" si="14"/>
        <v>0</v>
      </c>
    </row>
    <row r="201" spans="1:6" ht="16" x14ac:dyDescent="0.2">
      <c r="A201" s="88" t="s">
        <v>304</v>
      </c>
      <c r="B201" s="90" t="s">
        <v>299</v>
      </c>
      <c r="C201" s="56" t="s">
        <v>300</v>
      </c>
      <c r="D201" s="56">
        <f t="shared" si="14"/>
        <v>0</v>
      </c>
    </row>
    <row r="202" spans="1:6" ht="16" x14ac:dyDescent="0.2">
      <c r="A202" s="88" t="s">
        <v>306</v>
      </c>
      <c r="B202" s="90" t="s">
        <v>300</v>
      </c>
      <c r="C202" s="56" t="s">
        <v>301</v>
      </c>
      <c r="D202" s="56">
        <f t="shared" si="14"/>
        <v>0</v>
      </c>
    </row>
    <row r="203" spans="1:6" ht="16" x14ac:dyDescent="0.2">
      <c r="A203" s="91" t="s">
        <v>315</v>
      </c>
      <c r="B203" s="90" t="s">
        <v>301</v>
      </c>
      <c r="C203" s="56" t="s">
        <v>305</v>
      </c>
      <c r="D203" s="56">
        <f t="shared" si="14"/>
        <v>1</v>
      </c>
    </row>
    <row r="204" spans="1:6" x14ac:dyDescent="0.2">
      <c r="A204" s="88" t="s">
        <v>316</v>
      </c>
      <c r="B204" s="89" t="s">
        <v>302</v>
      </c>
      <c r="C204" s="56" t="s">
        <v>307</v>
      </c>
      <c r="D204" s="56">
        <f t="shared" si="14"/>
        <v>2</v>
      </c>
    </row>
    <row r="205" spans="1:6" x14ac:dyDescent="0.2">
      <c r="A205" s="88" t="s">
        <v>318</v>
      </c>
      <c r="B205" s="89" t="s">
        <v>303</v>
      </c>
      <c r="C205" s="56" t="s">
        <v>308</v>
      </c>
      <c r="D205" s="56">
        <f t="shared" si="14"/>
        <v>0</v>
      </c>
    </row>
    <row r="206" spans="1:6" x14ac:dyDescent="0.2">
      <c r="A206" s="88" t="s">
        <v>319</v>
      </c>
      <c r="B206" s="89" t="s">
        <v>304</v>
      </c>
      <c r="C206" s="56" t="s">
        <v>309</v>
      </c>
      <c r="D206" s="56">
        <f t="shared" si="14"/>
        <v>0</v>
      </c>
    </row>
    <row r="207" spans="1:6" x14ac:dyDescent="0.2">
      <c r="A207" s="88" t="s">
        <v>323</v>
      </c>
      <c r="B207" s="89" t="s">
        <v>305</v>
      </c>
      <c r="C207" s="56" t="s">
        <v>310</v>
      </c>
      <c r="D207" s="56">
        <f t="shared" si="14"/>
        <v>0</v>
      </c>
    </row>
    <row r="208" spans="1:6" x14ac:dyDescent="0.2">
      <c r="A208" s="88" t="s">
        <v>335</v>
      </c>
      <c r="B208" s="89" t="s">
        <v>306</v>
      </c>
      <c r="C208" s="56" t="s">
        <v>311</v>
      </c>
      <c r="D208" s="56">
        <f t="shared" si="14"/>
        <v>3</v>
      </c>
    </row>
    <row r="209" spans="1:4" x14ac:dyDescent="0.2">
      <c r="A209" s="88" t="s">
        <v>340</v>
      </c>
      <c r="B209" s="92" t="s">
        <v>307</v>
      </c>
      <c r="C209" s="56" t="s">
        <v>313</v>
      </c>
      <c r="D209" s="56">
        <f t="shared" si="14"/>
        <v>0</v>
      </c>
    </row>
    <row r="210" spans="1:4" ht="16" x14ac:dyDescent="0.2">
      <c r="A210" s="88" t="s">
        <v>341</v>
      </c>
      <c r="B210" s="90" t="s">
        <v>308</v>
      </c>
      <c r="C210" s="56" t="s">
        <v>314</v>
      </c>
      <c r="D210" s="56">
        <f t="shared" si="14"/>
        <v>15</v>
      </c>
    </row>
    <row r="211" spans="1:4" ht="16" x14ac:dyDescent="0.2">
      <c r="A211" s="88" t="s">
        <v>312</v>
      </c>
      <c r="B211" s="90" t="s">
        <v>309</v>
      </c>
      <c r="C211" s="56" t="s">
        <v>317</v>
      </c>
      <c r="D211" s="56">
        <f t="shared" si="14"/>
        <v>0</v>
      </c>
    </row>
    <row r="212" spans="1:4" ht="16" x14ac:dyDescent="0.2">
      <c r="A212" s="88" t="s">
        <v>356</v>
      </c>
      <c r="B212" s="90" t="s">
        <v>310</v>
      </c>
      <c r="C212" s="56" t="s">
        <v>320</v>
      </c>
      <c r="D212" s="56">
        <f t="shared" si="14"/>
        <v>0</v>
      </c>
    </row>
    <row r="213" spans="1:4" x14ac:dyDescent="0.2">
      <c r="A213" s="88" t="s">
        <v>351</v>
      </c>
      <c r="B213" s="89" t="s">
        <v>311</v>
      </c>
      <c r="C213" s="56" t="s">
        <v>321</v>
      </c>
      <c r="D213" s="56">
        <f t="shared" si="14"/>
        <v>0</v>
      </c>
    </row>
    <row r="214" spans="1:4" x14ac:dyDescent="0.2">
      <c r="A214" s="88" t="s">
        <v>359</v>
      </c>
      <c r="B214" s="89" t="s">
        <v>312</v>
      </c>
      <c r="C214" s="56" t="s">
        <v>322</v>
      </c>
      <c r="D214" s="56">
        <f t="shared" si="14"/>
        <v>0</v>
      </c>
    </row>
    <row r="215" spans="1:4" x14ac:dyDescent="0.2">
      <c r="A215" s="88" t="s">
        <v>365</v>
      </c>
      <c r="B215" s="89" t="s">
        <v>313</v>
      </c>
      <c r="C215" s="56" t="s">
        <v>324</v>
      </c>
      <c r="D215" s="56">
        <f t="shared" si="14"/>
        <v>0</v>
      </c>
    </row>
    <row r="216" spans="1:4" x14ac:dyDescent="0.2">
      <c r="A216" s="88" t="s">
        <v>360</v>
      </c>
      <c r="B216" s="89" t="s">
        <v>314</v>
      </c>
      <c r="C216" s="56" t="s">
        <v>325</v>
      </c>
      <c r="D216" s="56">
        <f t="shared" si="14"/>
        <v>2</v>
      </c>
    </row>
    <row r="217" spans="1:4" x14ac:dyDescent="0.2">
      <c r="A217" s="88" t="s">
        <v>361</v>
      </c>
      <c r="B217" s="89" t="s">
        <v>315</v>
      </c>
      <c r="C217" s="56" t="s">
        <v>326</v>
      </c>
      <c r="D217" s="56">
        <f t="shared" si="14"/>
        <v>0</v>
      </c>
    </row>
    <row r="218" spans="1:4" x14ac:dyDescent="0.2">
      <c r="A218" s="88" t="s">
        <v>362</v>
      </c>
      <c r="B218" s="89" t="s">
        <v>316</v>
      </c>
      <c r="C218" s="56" t="s">
        <v>327</v>
      </c>
      <c r="D218" s="56">
        <f t="shared" si="14"/>
        <v>0</v>
      </c>
    </row>
    <row r="219" spans="1:4" x14ac:dyDescent="0.2">
      <c r="A219" s="88" t="s">
        <v>372</v>
      </c>
      <c r="B219" s="89" t="s">
        <v>317</v>
      </c>
      <c r="C219" s="56" t="s">
        <v>328</v>
      </c>
      <c r="D219" s="56">
        <f t="shared" si="14"/>
        <v>0</v>
      </c>
    </row>
    <row r="220" spans="1:4" x14ac:dyDescent="0.2">
      <c r="A220" s="88" t="s">
        <v>378</v>
      </c>
      <c r="B220" s="89" t="s">
        <v>318</v>
      </c>
      <c r="C220" s="56" t="s">
        <v>329</v>
      </c>
      <c r="D220" s="56">
        <f t="shared" si="14"/>
        <v>0</v>
      </c>
    </row>
    <row r="221" spans="1:4" x14ac:dyDescent="0.2">
      <c r="A221" s="91" t="s">
        <v>406</v>
      </c>
      <c r="B221" s="89" t="s">
        <v>319</v>
      </c>
      <c r="C221" s="56" t="s">
        <v>330</v>
      </c>
      <c r="D221" s="56">
        <f t="shared" si="14"/>
        <v>0</v>
      </c>
    </row>
    <row r="222" spans="1:4" ht="16" x14ac:dyDescent="0.2">
      <c r="A222" s="88" t="s">
        <v>431</v>
      </c>
      <c r="B222" s="90" t="s">
        <v>320</v>
      </c>
      <c r="C222" s="56" t="s">
        <v>331</v>
      </c>
      <c r="D222" s="56">
        <f t="shared" si="14"/>
        <v>0</v>
      </c>
    </row>
    <row r="223" spans="1:4" ht="16" x14ac:dyDescent="0.2">
      <c r="B223" s="90" t="s">
        <v>321</v>
      </c>
      <c r="C223" s="56" t="s">
        <v>332</v>
      </c>
      <c r="D223" s="56">
        <f t="shared" si="14"/>
        <v>0</v>
      </c>
    </row>
    <row r="224" spans="1:4" ht="16" x14ac:dyDescent="0.2">
      <c r="B224" s="90" t="s">
        <v>322</v>
      </c>
      <c r="C224" s="56" t="s">
        <v>333</v>
      </c>
      <c r="D224" s="56">
        <f t="shared" si="14"/>
        <v>0</v>
      </c>
    </row>
    <row r="225" spans="2:4" x14ac:dyDescent="0.2">
      <c r="B225" s="89" t="s">
        <v>323</v>
      </c>
      <c r="C225" s="56" t="s">
        <v>334</v>
      </c>
      <c r="D225" s="56">
        <f t="shared" si="14"/>
        <v>0</v>
      </c>
    </row>
    <row r="226" spans="2:4" x14ac:dyDescent="0.2">
      <c r="B226" s="89" t="s">
        <v>324</v>
      </c>
      <c r="C226" s="56" t="s">
        <v>336</v>
      </c>
      <c r="D226" s="56">
        <f t="shared" si="14"/>
        <v>0</v>
      </c>
    </row>
    <row r="227" spans="2:4" x14ac:dyDescent="0.2">
      <c r="B227" s="89" t="s">
        <v>325</v>
      </c>
      <c r="C227" s="56" t="s">
        <v>337</v>
      </c>
      <c r="D227" s="56">
        <f t="shared" si="14"/>
        <v>0</v>
      </c>
    </row>
    <row r="228" spans="2:4" x14ac:dyDescent="0.2">
      <c r="B228" s="89" t="s">
        <v>326</v>
      </c>
      <c r="C228" s="56" t="s">
        <v>338</v>
      </c>
      <c r="D228" s="56">
        <f t="shared" si="14"/>
        <v>0</v>
      </c>
    </row>
    <row r="229" spans="2:4" x14ac:dyDescent="0.2">
      <c r="B229" s="92" t="s">
        <v>327</v>
      </c>
      <c r="C229" s="56" t="s">
        <v>339</v>
      </c>
      <c r="D229" s="56">
        <f t="shared" si="14"/>
        <v>2</v>
      </c>
    </row>
    <row r="230" spans="2:4" x14ac:dyDescent="0.2">
      <c r="B230" s="92" t="s">
        <v>328</v>
      </c>
      <c r="C230" s="56" t="s">
        <v>342</v>
      </c>
      <c r="D230" s="56">
        <f t="shared" si="14"/>
        <v>0</v>
      </c>
    </row>
    <row r="231" spans="2:4" x14ac:dyDescent="0.2">
      <c r="B231" s="92" t="s">
        <v>329</v>
      </c>
      <c r="C231" s="56" t="s">
        <v>343</v>
      </c>
      <c r="D231" s="56">
        <f t="shared" si="14"/>
        <v>1</v>
      </c>
    </row>
    <row r="232" spans="2:4" ht="16" x14ac:dyDescent="0.2">
      <c r="B232" s="93" t="s">
        <v>330</v>
      </c>
      <c r="C232" s="56" t="s">
        <v>344</v>
      </c>
      <c r="D232" s="56">
        <f t="shared" si="14"/>
        <v>1</v>
      </c>
    </row>
    <row r="233" spans="2:4" ht="16" x14ac:dyDescent="0.2">
      <c r="B233" s="93" t="s">
        <v>331</v>
      </c>
      <c r="C233" s="56" t="s">
        <v>345</v>
      </c>
      <c r="D233" s="56">
        <f t="shared" si="14"/>
        <v>0</v>
      </c>
    </row>
    <row r="234" spans="2:4" ht="16" x14ac:dyDescent="0.2">
      <c r="B234" s="93" t="s">
        <v>332</v>
      </c>
      <c r="C234" s="56" t="s">
        <v>346</v>
      </c>
      <c r="D234" s="56">
        <f t="shared" si="14"/>
        <v>3</v>
      </c>
    </row>
    <row r="235" spans="2:4" ht="16" x14ac:dyDescent="0.2">
      <c r="B235" s="93" t="s">
        <v>333</v>
      </c>
      <c r="C235" s="56" t="s">
        <v>347</v>
      </c>
      <c r="D235" s="56">
        <f t="shared" si="14"/>
        <v>0</v>
      </c>
    </row>
    <row r="236" spans="2:4" ht="16" x14ac:dyDescent="0.2">
      <c r="B236" s="93" t="s">
        <v>334</v>
      </c>
      <c r="C236" s="56" t="s">
        <v>348</v>
      </c>
      <c r="D236" s="56">
        <f t="shared" si="14"/>
        <v>1</v>
      </c>
    </row>
    <row r="237" spans="2:4" x14ac:dyDescent="0.2">
      <c r="B237" s="89" t="s">
        <v>335</v>
      </c>
      <c r="C237" s="56" t="s">
        <v>349</v>
      </c>
      <c r="D237" s="56">
        <f t="shared" si="14"/>
        <v>1</v>
      </c>
    </row>
    <row r="238" spans="2:4" ht="16" x14ac:dyDescent="0.2">
      <c r="B238" s="90" t="s">
        <v>336</v>
      </c>
      <c r="C238" s="56" t="s">
        <v>350</v>
      </c>
      <c r="D238" s="56">
        <f t="shared" si="14"/>
        <v>2</v>
      </c>
    </row>
    <row r="239" spans="2:4" ht="16" x14ac:dyDescent="0.2">
      <c r="B239" s="90" t="s">
        <v>337</v>
      </c>
      <c r="C239" s="56" t="s">
        <v>352</v>
      </c>
      <c r="D239" s="56">
        <f t="shared" si="14"/>
        <v>0</v>
      </c>
    </row>
    <row r="240" spans="2:4" ht="16" x14ac:dyDescent="0.2">
      <c r="B240" s="90" t="s">
        <v>338</v>
      </c>
      <c r="C240" s="56" t="s">
        <v>353</v>
      </c>
      <c r="D240" s="56">
        <f t="shared" si="14"/>
        <v>0</v>
      </c>
    </row>
    <row r="241" spans="2:4" x14ac:dyDescent="0.2">
      <c r="B241" s="89" t="s">
        <v>339</v>
      </c>
      <c r="C241" s="56" t="s">
        <v>354</v>
      </c>
      <c r="D241" s="56">
        <f t="shared" si="14"/>
        <v>0</v>
      </c>
    </row>
    <row r="242" spans="2:4" x14ac:dyDescent="0.2">
      <c r="B242" s="89" t="s">
        <v>340</v>
      </c>
      <c r="C242" s="56" t="s">
        <v>355</v>
      </c>
      <c r="D242" s="56">
        <f t="shared" si="14"/>
        <v>0</v>
      </c>
    </row>
    <row r="243" spans="2:4" x14ac:dyDescent="0.2">
      <c r="B243" s="89" t="s">
        <v>341</v>
      </c>
      <c r="C243" s="56" t="s">
        <v>357</v>
      </c>
      <c r="D243" s="56">
        <f t="shared" si="14"/>
        <v>5</v>
      </c>
    </row>
    <row r="244" spans="2:4" ht="16" x14ac:dyDescent="0.2">
      <c r="B244" s="90" t="s">
        <v>342</v>
      </c>
      <c r="C244" s="56" t="s">
        <v>358</v>
      </c>
      <c r="D244" s="56">
        <f t="shared" si="14"/>
        <v>1</v>
      </c>
    </row>
    <row r="245" spans="2:4" x14ac:dyDescent="0.2">
      <c r="B245" s="89" t="s">
        <v>343</v>
      </c>
      <c r="C245" s="56" t="s">
        <v>363</v>
      </c>
      <c r="D245" s="56">
        <f t="shared" si="14"/>
        <v>0</v>
      </c>
    </row>
    <row r="246" spans="2:4" ht="16" x14ac:dyDescent="0.2">
      <c r="B246" s="90" t="s">
        <v>344</v>
      </c>
      <c r="C246" s="56" t="s">
        <v>364</v>
      </c>
      <c r="D246" s="56">
        <f t="shared" si="14"/>
        <v>0</v>
      </c>
    </row>
    <row r="247" spans="2:4" x14ac:dyDescent="0.2">
      <c r="B247" s="89" t="s">
        <v>345</v>
      </c>
      <c r="C247" s="56" t="s">
        <v>366</v>
      </c>
      <c r="D247" s="56">
        <f t="shared" si="14"/>
        <v>2</v>
      </c>
    </row>
    <row r="248" spans="2:4" x14ac:dyDescent="0.2">
      <c r="B248" s="89" t="s">
        <v>346</v>
      </c>
      <c r="C248" s="56" t="s">
        <v>367</v>
      </c>
      <c r="D248" s="56">
        <f t="shared" si="14"/>
        <v>2</v>
      </c>
    </row>
    <row r="249" spans="2:4" x14ac:dyDescent="0.2">
      <c r="B249" s="89" t="s">
        <v>347</v>
      </c>
      <c r="C249" s="56" t="s">
        <v>368</v>
      </c>
      <c r="D249" s="56">
        <f t="shared" si="14"/>
        <v>1</v>
      </c>
    </row>
    <row r="250" spans="2:4" x14ac:dyDescent="0.2">
      <c r="B250" s="89" t="s">
        <v>348</v>
      </c>
      <c r="C250" s="56" t="s">
        <v>369</v>
      </c>
      <c r="D250" s="56">
        <f t="shared" si="14"/>
        <v>1</v>
      </c>
    </row>
    <row r="251" spans="2:4" x14ac:dyDescent="0.2">
      <c r="B251" s="89" t="s">
        <v>349</v>
      </c>
      <c r="C251" s="56" t="s">
        <v>370</v>
      </c>
      <c r="D251" s="56">
        <f t="shared" si="14"/>
        <v>1</v>
      </c>
    </row>
    <row r="252" spans="2:4" x14ac:dyDescent="0.2">
      <c r="B252" s="89" t="s">
        <v>350</v>
      </c>
      <c r="C252" s="56" t="s">
        <v>371</v>
      </c>
      <c r="D252" s="56">
        <f t="shared" si="14"/>
        <v>1</v>
      </c>
    </row>
    <row r="253" spans="2:4" x14ac:dyDescent="0.2">
      <c r="B253" s="89" t="s">
        <v>351</v>
      </c>
      <c r="C253" s="56" t="s">
        <v>373</v>
      </c>
      <c r="D253" s="56">
        <f t="shared" si="14"/>
        <v>0</v>
      </c>
    </row>
    <row r="254" spans="2:4" x14ac:dyDescent="0.2">
      <c r="B254" s="89" t="s">
        <v>352</v>
      </c>
      <c r="C254" s="56" t="s">
        <v>374</v>
      </c>
      <c r="D254" s="56">
        <f t="shared" si="14"/>
        <v>1</v>
      </c>
    </row>
    <row r="255" spans="2:4" x14ac:dyDescent="0.2">
      <c r="B255" s="89" t="s">
        <v>353</v>
      </c>
      <c r="C255" s="56" t="s">
        <v>375</v>
      </c>
      <c r="D255" s="56">
        <f t="shared" si="14"/>
        <v>0</v>
      </c>
    </row>
    <row r="256" spans="2:4" ht="16" x14ac:dyDescent="0.2">
      <c r="B256" s="90" t="s">
        <v>354</v>
      </c>
      <c r="C256" s="56" t="s">
        <v>376</v>
      </c>
      <c r="D256" s="56">
        <f t="shared" si="14"/>
        <v>0</v>
      </c>
    </row>
    <row r="257" spans="2:4" x14ac:dyDescent="0.2">
      <c r="B257" s="89" t="s">
        <v>355</v>
      </c>
      <c r="C257" s="56" t="s">
        <v>377</v>
      </c>
      <c r="D257" s="56">
        <f t="shared" si="14"/>
        <v>0</v>
      </c>
    </row>
    <row r="258" spans="2:4" x14ac:dyDescent="0.2">
      <c r="B258" s="89" t="s">
        <v>356</v>
      </c>
      <c r="C258" s="56" t="s">
        <v>379</v>
      </c>
      <c r="D258" s="56">
        <f t="shared" si="14"/>
        <v>4</v>
      </c>
    </row>
    <row r="259" spans="2:4" x14ac:dyDescent="0.2">
      <c r="B259" s="89" t="s">
        <v>357</v>
      </c>
      <c r="C259" s="56" t="s">
        <v>380</v>
      </c>
      <c r="D259" s="56">
        <f t="shared" si="14"/>
        <v>3</v>
      </c>
    </row>
    <row r="260" spans="2:4" ht="16" x14ac:dyDescent="0.2">
      <c r="B260" s="90" t="s">
        <v>358</v>
      </c>
      <c r="C260" s="56" t="s">
        <v>381</v>
      </c>
      <c r="D260" s="56">
        <f t="shared" si="14"/>
        <v>0</v>
      </c>
    </row>
    <row r="261" spans="2:4" ht="16" x14ac:dyDescent="0.2">
      <c r="B261" s="90" t="s">
        <v>359</v>
      </c>
      <c r="C261" s="56" t="s">
        <v>382</v>
      </c>
      <c r="D261" s="56">
        <f t="shared" si="14"/>
        <v>0</v>
      </c>
    </row>
    <row r="262" spans="2:4" ht="16" x14ac:dyDescent="0.2">
      <c r="B262" s="90" t="s">
        <v>360</v>
      </c>
      <c r="C262" s="56" t="s">
        <v>383</v>
      </c>
      <c r="D262" s="56">
        <f t="shared" si="14"/>
        <v>0</v>
      </c>
    </row>
    <row r="263" spans="2:4" ht="16" x14ac:dyDescent="0.2">
      <c r="B263" s="90" t="s">
        <v>361</v>
      </c>
      <c r="C263" s="56" t="s">
        <v>384</v>
      </c>
      <c r="D263" s="56">
        <f t="shared" ref="D263:D326" si="15">IFERROR(INDEX(A$167:GP$167, MATCH(C263, A$3:GP$3, 0)), "")</f>
        <v>0</v>
      </c>
    </row>
    <row r="264" spans="2:4" ht="16" x14ac:dyDescent="0.2">
      <c r="B264" s="90" t="s">
        <v>362</v>
      </c>
      <c r="C264" s="56" t="s">
        <v>385</v>
      </c>
      <c r="D264" s="56">
        <f t="shared" si="15"/>
        <v>0</v>
      </c>
    </row>
    <row r="265" spans="2:4" ht="16" x14ac:dyDescent="0.2">
      <c r="B265" s="90" t="s">
        <v>363</v>
      </c>
      <c r="C265" s="56" t="s">
        <v>386</v>
      </c>
      <c r="D265" s="56">
        <f t="shared" si="15"/>
        <v>1</v>
      </c>
    </row>
    <row r="266" spans="2:4" ht="16" x14ac:dyDescent="0.2">
      <c r="B266" s="90" t="s">
        <v>364</v>
      </c>
      <c r="C266" s="56" t="s">
        <v>387</v>
      </c>
      <c r="D266" s="56">
        <f t="shared" si="15"/>
        <v>0</v>
      </c>
    </row>
    <row r="267" spans="2:4" ht="16" x14ac:dyDescent="0.2">
      <c r="B267" s="90" t="s">
        <v>365</v>
      </c>
      <c r="C267" s="56" t="s">
        <v>388</v>
      </c>
      <c r="D267" s="56">
        <f t="shared" si="15"/>
        <v>0</v>
      </c>
    </row>
    <row r="268" spans="2:4" ht="16" x14ac:dyDescent="0.2">
      <c r="B268" s="90" t="s">
        <v>366</v>
      </c>
      <c r="C268" s="56" t="s">
        <v>389</v>
      </c>
      <c r="D268" s="56">
        <f t="shared" si="15"/>
        <v>2</v>
      </c>
    </row>
    <row r="269" spans="2:4" ht="16" x14ac:dyDescent="0.2">
      <c r="B269" s="90" t="s">
        <v>367</v>
      </c>
      <c r="C269" s="56" t="s">
        <v>390</v>
      </c>
      <c r="D269" s="56">
        <f t="shared" si="15"/>
        <v>2</v>
      </c>
    </row>
    <row r="270" spans="2:4" ht="16" x14ac:dyDescent="0.2">
      <c r="B270" s="90" t="s">
        <v>368</v>
      </c>
      <c r="C270" s="56" t="s">
        <v>391</v>
      </c>
      <c r="D270" s="56">
        <f t="shared" si="15"/>
        <v>1</v>
      </c>
    </row>
    <row r="271" spans="2:4" ht="16" x14ac:dyDescent="0.2">
      <c r="B271" s="90" t="s">
        <v>369</v>
      </c>
      <c r="C271" s="56" t="s">
        <v>392</v>
      </c>
      <c r="D271" s="56">
        <f t="shared" si="15"/>
        <v>0</v>
      </c>
    </row>
    <row r="272" spans="2:4" ht="16" x14ac:dyDescent="0.2">
      <c r="B272" s="93" t="s">
        <v>370</v>
      </c>
      <c r="C272" s="56" t="s">
        <v>393</v>
      </c>
      <c r="D272" s="56">
        <f t="shared" si="15"/>
        <v>1</v>
      </c>
    </row>
    <row r="273" spans="2:4" ht="16" x14ac:dyDescent="0.2">
      <c r="B273" s="93" t="s">
        <v>371</v>
      </c>
      <c r="C273" s="56" t="s">
        <v>394</v>
      </c>
      <c r="D273" s="56">
        <f t="shared" si="15"/>
        <v>4</v>
      </c>
    </row>
    <row r="274" spans="2:4" ht="16" x14ac:dyDescent="0.2">
      <c r="B274" s="93" t="s">
        <v>372</v>
      </c>
      <c r="C274" s="56" t="s">
        <v>395</v>
      </c>
      <c r="D274" s="56">
        <f t="shared" si="15"/>
        <v>1</v>
      </c>
    </row>
    <row r="275" spans="2:4" ht="16" x14ac:dyDescent="0.2">
      <c r="B275" s="93" t="s">
        <v>373</v>
      </c>
      <c r="C275" s="56" t="s">
        <v>396</v>
      </c>
      <c r="D275" s="56">
        <f t="shared" si="15"/>
        <v>0</v>
      </c>
    </row>
    <row r="276" spans="2:4" ht="16" x14ac:dyDescent="0.2">
      <c r="B276" s="93" t="s">
        <v>374</v>
      </c>
      <c r="C276" s="56" t="s">
        <v>397</v>
      </c>
      <c r="D276" s="56">
        <f t="shared" si="15"/>
        <v>0</v>
      </c>
    </row>
    <row r="277" spans="2:4" ht="16" x14ac:dyDescent="0.2">
      <c r="B277" s="93" t="s">
        <v>375</v>
      </c>
      <c r="C277" s="56" t="s">
        <v>398</v>
      </c>
      <c r="D277" s="56">
        <f t="shared" si="15"/>
        <v>1</v>
      </c>
    </row>
    <row r="278" spans="2:4" ht="16" x14ac:dyDescent="0.2">
      <c r="B278" s="93" t="s">
        <v>376</v>
      </c>
      <c r="C278" s="56" t="s">
        <v>399</v>
      </c>
      <c r="D278" s="56">
        <f t="shared" si="15"/>
        <v>3</v>
      </c>
    </row>
    <row r="279" spans="2:4" x14ac:dyDescent="0.2">
      <c r="B279" s="89" t="s">
        <v>377</v>
      </c>
      <c r="C279" s="56" t="s">
        <v>400</v>
      </c>
      <c r="D279" s="56">
        <f t="shared" si="15"/>
        <v>0</v>
      </c>
    </row>
    <row r="280" spans="2:4" x14ac:dyDescent="0.2">
      <c r="B280" s="89" t="s">
        <v>378</v>
      </c>
      <c r="C280" s="56" t="s">
        <v>401</v>
      </c>
      <c r="D280" s="56">
        <f t="shared" si="15"/>
        <v>0</v>
      </c>
    </row>
    <row r="281" spans="2:4" ht="16" x14ac:dyDescent="0.2">
      <c r="B281" s="90" t="s">
        <v>379</v>
      </c>
      <c r="C281" s="56" t="s">
        <v>402</v>
      </c>
      <c r="D281" s="56">
        <f t="shared" si="15"/>
        <v>0</v>
      </c>
    </row>
    <row r="282" spans="2:4" ht="16" x14ac:dyDescent="0.2">
      <c r="B282" s="90" t="s">
        <v>380</v>
      </c>
      <c r="C282" s="56" t="s">
        <v>403</v>
      </c>
      <c r="D282" s="56">
        <f t="shared" si="15"/>
        <v>0</v>
      </c>
    </row>
    <row r="283" spans="2:4" x14ac:dyDescent="0.2">
      <c r="B283" s="89" t="s">
        <v>381</v>
      </c>
      <c r="C283" s="56" t="s">
        <v>404</v>
      </c>
      <c r="D283" s="56">
        <f t="shared" si="15"/>
        <v>1</v>
      </c>
    </row>
    <row r="284" spans="2:4" x14ac:dyDescent="0.2">
      <c r="B284" s="89" t="s">
        <v>382</v>
      </c>
      <c r="C284" s="56" t="s">
        <v>405</v>
      </c>
      <c r="D284" s="56">
        <f t="shared" si="15"/>
        <v>0</v>
      </c>
    </row>
    <row r="285" spans="2:4" x14ac:dyDescent="0.2">
      <c r="B285" s="89" t="s">
        <v>383</v>
      </c>
      <c r="C285" s="56" t="s">
        <v>407</v>
      </c>
      <c r="D285" s="56">
        <f t="shared" si="15"/>
        <v>0</v>
      </c>
    </row>
    <row r="286" spans="2:4" x14ac:dyDescent="0.2">
      <c r="B286" s="89" t="s">
        <v>384</v>
      </c>
      <c r="C286" s="56" t="s">
        <v>408</v>
      </c>
      <c r="D286" s="56">
        <f t="shared" si="15"/>
        <v>0</v>
      </c>
    </row>
    <row r="287" spans="2:4" x14ac:dyDescent="0.2">
      <c r="B287" s="89" t="s">
        <v>385</v>
      </c>
      <c r="C287" s="56" t="s">
        <v>409</v>
      </c>
      <c r="D287" s="56">
        <f t="shared" si="15"/>
        <v>0</v>
      </c>
    </row>
    <row r="288" spans="2:4" ht="16" x14ac:dyDescent="0.2">
      <c r="B288" s="90" t="s">
        <v>386</v>
      </c>
      <c r="C288" s="56" t="s">
        <v>410</v>
      </c>
      <c r="D288" s="56">
        <f t="shared" si="15"/>
        <v>0</v>
      </c>
    </row>
    <row r="289" spans="2:4" ht="16" x14ac:dyDescent="0.2">
      <c r="B289" s="90" t="s">
        <v>387</v>
      </c>
      <c r="C289" s="56" t="s">
        <v>411</v>
      </c>
      <c r="D289" s="56">
        <f t="shared" si="15"/>
        <v>0</v>
      </c>
    </row>
    <row r="290" spans="2:4" ht="16" x14ac:dyDescent="0.2">
      <c r="B290" s="90" t="s">
        <v>388</v>
      </c>
      <c r="C290" s="56" t="s">
        <v>412</v>
      </c>
      <c r="D290" s="56">
        <f t="shared" si="15"/>
        <v>1</v>
      </c>
    </row>
    <row r="291" spans="2:4" x14ac:dyDescent="0.2">
      <c r="B291" s="89" t="s">
        <v>389</v>
      </c>
      <c r="C291" s="56" t="s">
        <v>413</v>
      </c>
      <c r="D291" s="56">
        <f t="shared" si="15"/>
        <v>0</v>
      </c>
    </row>
    <row r="292" spans="2:4" ht="16" x14ac:dyDescent="0.2">
      <c r="B292" s="90" t="s">
        <v>390</v>
      </c>
      <c r="C292" s="56" t="s">
        <v>414</v>
      </c>
      <c r="D292" s="56">
        <f t="shared" si="15"/>
        <v>0</v>
      </c>
    </row>
    <row r="293" spans="2:4" ht="16" x14ac:dyDescent="0.2">
      <c r="B293" s="90" t="s">
        <v>391</v>
      </c>
      <c r="C293" s="56" t="s">
        <v>415</v>
      </c>
      <c r="D293" s="56">
        <f t="shared" si="15"/>
        <v>0</v>
      </c>
    </row>
    <row r="294" spans="2:4" ht="16" x14ac:dyDescent="0.2">
      <c r="B294" s="90" t="s">
        <v>392</v>
      </c>
      <c r="C294" s="56" t="s">
        <v>416</v>
      </c>
      <c r="D294" s="56">
        <f t="shared" si="15"/>
        <v>0</v>
      </c>
    </row>
    <row r="295" spans="2:4" ht="16" x14ac:dyDescent="0.2">
      <c r="B295" s="90" t="s">
        <v>393</v>
      </c>
      <c r="C295" s="56" t="s">
        <v>417</v>
      </c>
      <c r="D295" s="56">
        <f t="shared" si="15"/>
        <v>0</v>
      </c>
    </row>
    <row r="296" spans="2:4" ht="16" x14ac:dyDescent="0.2">
      <c r="B296" s="90" t="s">
        <v>394</v>
      </c>
      <c r="C296" s="56" t="s">
        <v>418</v>
      </c>
      <c r="D296" s="56">
        <f t="shared" si="15"/>
        <v>0</v>
      </c>
    </row>
    <row r="297" spans="2:4" ht="16" x14ac:dyDescent="0.2">
      <c r="B297" s="93" t="s">
        <v>395</v>
      </c>
      <c r="C297" s="56" t="s">
        <v>419</v>
      </c>
      <c r="D297" s="56">
        <f t="shared" si="15"/>
        <v>0</v>
      </c>
    </row>
    <row r="298" spans="2:4" ht="16" x14ac:dyDescent="0.2">
      <c r="B298" s="93" t="s">
        <v>396</v>
      </c>
      <c r="C298" s="56" t="s">
        <v>420</v>
      </c>
      <c r="D298" s="56">
        <f t="shared" si="15"/>
        <v>3</v>
      </c>
    </row>
    <row r="299" spans="2:4" ht="16" x14ac:dyDescent="0.2">
      <c r="B299" s="93" t="s">
        <v>397</v>
      </c>
      <c r="C299" s="56" t="s">
        <v>421</v>
      </c>
      <c r="D299" s="56">
        <f t="shared" si="15"/>
        <v>0</v>
      </c>
    </row>
    <row r="300" spans="2:4" ht="16" x14ac:dyDescent="0.2">
      <c r="B300" s="90" t="s">
        <v>398</v>
      </c>
      <c r="C300" s="56" t="s">
        <v>422</v>
      </c>
      <c r="D300" s="56">
        <f t="shared" si="15"/>
        <v>0</v>
      </c>
    </row>
    <row r="301" spans="2:4" ht="16" x14ac:dyDescent="0.2">
      <c r="B301" s="90" t="s">
        <v>399</v>
      </c>
      <c r="C301" s="56" t="s">
        <v>423</v>
      </c>
      <c r="D301" s="56">
        <f t="shared" si="15"/>
        <v>0</v>
      </c>
    </row>
    <row r="302" spans="2:4" ht="16" x14ac:dyDescent="0.2">
      <c r="B302" s="90" t="s">
        <v>400</v>
      </c>
      <c r="C302" s="56" t="s">
        <v>424</v>
      </c>
      <c r="D302" s="56">
        <f t="shared" si="15"/>
        <v>0</v>
      </c>
    </row>
    <row r="303" spans="2:4" ht="16" x14ac:dyDescent="0.2">
      <c r="B303" s="90" t="s">
        <v>401</v>
      </c>
      <c r="C303" s="56" t="s">
        <v>425</v>
      </c>
      <c r="D303" s="56">
        <f t="shared" si="15"/>
        <v>0</v>
      </c>
    </row>
    <row r="304" spans="2:4" ht="16" x14ac:dyDescent="0.2">
      <c r="B304" s="90" t="s">
        <v>402</v>
      </c>
      <c r="C304" s="56" t="s">
        <v>426</v>
      </c>
      <c r="D304" s="56">
        <f t="shared" si="15"/>
        <v>0</v>
      </c>
    </row>
    <row r="305" spans="2:4" ht="16" x14ac:dyDescent="0.2">
      <c r="B305" s="90" t="s">
        <v>403</v>
      </c>
      <c r="C305" s="56" t="s">
        <v>427</v>
      </c>
      <c r="D305" s="56">
        <f t="shared" si="15"/>
        <v>0</v>
      </c>
    </row>
    <row r="306" spans="2:4" ht="16" x14ac:dyDescent="0.2">
      <c r="B306" s="90" t="s">
        <v>404</v>
      </c>
      <c r="C306" s="56" t="s">
        <v>428</v>
      </c>
      <c r="D306" s="56">
        <f t="shared" si="15"/>
        <v>1</v>
      </c>
    </row>
    <row r="307" spans="2:4" ht="16" x14ac:dyDescent="0.2">
      <c r="B307" s="90" t="s">
        <v>405</v>
      </c>
      <c r="C307" s="56" t="s">
        <v>429</v>
      </c>
      <c r="D307" s="56">
        <f t="shared" si="15"/>
        <v>0</v>
      </c>
    </row>
    <row r="308" spans="2:4" ht="16" x14ac:dyDescent="0.2">
      <c r="B308" s="90" t="s">
        <v>406</v>
      </c>
      <c r="C308" s="56" t="s">
        <v>430</v>
      </c>
      <c r="D308" s="56">
        <f t="shared" si="15"/>
        <v>6</v>
      </c>
    </row>
    <row r="309" spans="2:4" ht="16" x14ac:dyDescent="0.2">
      <c r="B309" s="90" t="s">
        <v>407</v>
      </c>
      <c r="C309" s="56" t="s">
        <v>432</v>
      </c>
      <c r="D309" s="56">
        <f t="shared" si="15"/>
        <v>5</v>
      </c>
    </row>
    <row r="310" spans="2:4" ht="16" x14ac:dyDescent="0.2">
      <c r="B310" s="90" t="s">
        <v>408</v>
      </c>
      <c r="C310" s="56" t="s">
        <v>433</v>
      </c>
      <c r="D310" s="56">
        <f t="shared" si="15"/>
        <v>2</v>
      </c>
    </row>
    <row r="311" spans="2:4" ht="16" x14ac:dyDescent="0.2">
      <c r="B311" s="90" t="s">
        <v>409</v>
      </c>
      <c r="C311" s="56" t="s">
        <v>434</v>
      </c>
      <c r="D311" s="56">
        <f t="shared" si="15"/>
        <v>0</v>
      </c>
    </row>
    <row r="312" spans="2:4" ht="16" x14ac:dyDescent="0.2">
      <c r="B312" s="90" t="s">
        <v>410</v>
      </c>
      <c r="C312" s="56" t="s">
        <v>435</v>
      </c>
      <c r="D312" s="56">
        <f t="shared" si="15"/>
        <v>6</v>
      </c>
    </row>
    <row r="313" spans="2:4" ht="16" x14ac:dyDescent="0.2">
      <c r="B313" s="90" t="s">
        <v>411</v>
      </c>
      <c r="C313" s="56" t="s">
        <v>436</v>
      </c>
      <c r="D313" s="56">
        <f t="shared" si="15"/>
        <v>0</v>
      </c>
    </row>
    <row r="314" spans="2:4" ht="16" x14ac:dyDescent="0.2">
      <c r="B314" s="90" t="s">
        <v>412</v>
      </c>
      <c r="C314" s="56" t="s">
        <v>437</v>
      </c>
      <c r="D314" s="56">
        <f t="shared" si="15"/>
        <v>1</v>
      </c>
    </row>
    <row r="315" spans="2:4" ht="16" x14ac:dyDescent="0.2">
      <c r="B315" s="90" t="s">
        <v>413</v>
      </c>
      <c r="C315" s="56" t="s">
        <v>438</v>
      </c>
      <c r="D315" s="56">
        <f t="shared" si="15"/>
        <v>0</v>
      </c>
    </row>
    <row r="316" spans="2:4" ht="16" x14ac:dyDescent="0.2">
      <c r="B316" s="90" t="s">
        <v>414</v>
      </c>
      <c r="C316" s="56" t="s">
        <v>439</v>
      </c>
      <c r="D316" s="56">
        <f t="shared" si="15"/>
        <v>0</v>
      </c>
    </row>
    <row r="317" spans="2:4" ht="16" x14ac:dyDescent="0.2">
      <c r="B317" s="90" t="s">
        <v>415</v>
      </c>
      <c r="C317" s="56" t="s">
        <v>440</v>
      </c>
      <c r="D317" s="56">
        <f t="shared" si="15"/>
        <v>0</v>
      </c>
    </row>
    <row r="318" spans="2:4" ht="16" x14ac:dyDescent="0.2">
      <c r="B318" s="90" t="s">
        <v>416</v>
      </c>
      <c r="C318" s="56" t="s">
        <v>441</v>
      </c>
      <c r="D318" s="56">
        <f t="shared" si="15"/>
        <v>2</v>
      </c>
    </row>
    <row r="319" spans="2:4" ht="16" x14ac:dyDescent="0.2">
      <c r="B319" s="90" t="s">
        <v>417</v>
      </c>
      <c r="C319" s="56" t="s">
        <v>442</v>
      </c>
      <c r="D319" s="56">
        <f t="shared" si="15"/>
        <v>10</v>
      </c>
    </row>
    <row r="320" spans="2:4" ht="16" x14ac:dyDescent="0.2">
      <c r="B320" s="90" t="s">
        <v>418</v>
      </c>
      <c r="C320" s="56" t="s">
        <v>443</v>
      </c>
      <c r="D320" s="56">
        <f t="shared" si="15"/>
        <v>3</v>
      </c>
    </row>
    <row r="321" spans="2:4" ht="16" x14ac:dyDescent="0.2">
      <c r="B321" s="90" t="s">
        <v>419</v>
      </c>
      <c r="C321" s="56" t="s">
        <v>444</v>
      </c>
      <c r="D321" s="56">
        <f t="shared" si="15"/>
        <v>2</v>
      </c>
    </row>
    <row r="322" spans="2:4" ht="16" x14ac:dyDescent="0.2">
      <c r="B322" s="90" t="s">
        <v>420</v>
      </c>
      <c r="C322" s="56" t="s">
        <v>445</v>
      </c>
      <c r="D322" s="56">
        <f t="shared" si="15"/>
        <v>0</v>
      </c>
    </row>
    <row r="323" spans="2:4" x14ac:dyDescent="0.2">
      <c r="B323" s="89" t="s">
        <v>421</v>
      </c>
      <c r="C323" s="56" t="s">
        <v>465</v>
      </c>
      <c r="D323" s="56">
        <f t="shared" si="15"/>
        <v>0</v>
      </c>
    </row>
    <row r="324" spans="2:4" x14ac:dyDescent="0.2">
      <c r="B324" s="89" t="s">
        <v>422</v>
      </c>
      <c r="C324" s="56" t="s">
        <v>466</v>
      </c>
      <c r="D324" s="56">
        <f t="shared" si="15"/>
        <v>5</v>
      </c>
    </row>
    <row r="325" spans="2:4" ht="16" x14ac:dyDescent="0.2">
      <c r="B325" s="90" t="s">
        <v>423</v>
      </c>
      <c r="C325" s="56" t="s">
        <v>467</v>
      </c>
      <c r="D325" s="56">
        <f t="shared" si="15"/>
        <v>0</v>
      </c>
    </row>
    <row r="326" spans="2:4" ht="16" x14ac:dyDescent="0.2">
      <c r="B326" s="90" t="s">
        <v>424</v>
      </c>
      <c r="C326" s="56" t="s">
        <v>468</v>
      </c>
      <c r="D326" s="56">
        <f t="shared" si="15"/>
        <v>1</v>
      </c>
    </row>
    <row r="327" spans="2:4" ht="16" x14ac:dyDescent="0.2">
      <c r="B327" s="90" t="s">
        <v>425</v>
      </c>
      <c r="C327" s="56" t="s">
        <v>469</v>
      </c>
      <c r="D327" s="56">
        <f t="shared" ref="D327:D328" si="16">IFERROR(INDEX(A$167:GP$167, MATCH(C327, A$3:GP$3, 0)), "")</f>
        <v>1</v>
      </c>
    </row>
    <row r="328" spans="2:4" ht="16" x14ac:dyDescent="0.2">
      <c r="B328" s="93" t="s">
        <v>426</v>
      </c>
      <c r="C328" s="56" t="s">
        <v>470</v>
      </c>
      <c r="D328" s="56">
        <f t="shared" si="16"/>
        <v>0</v>
      </c>
    </row>
    <row r="329" spans="2:4" x14ac:dyDescent="0.2">
      <c r="B329" s="89" t="s">
        <v>427</v>
      </c>
    </row>
    <row r="330" spans="2:4" x14ac:dyDescent="0.2">
      <c r="B330" s="89" t="s">
        <v>428</v>
      </c>
    </row>
    <row r="331" spans="2:4" ht="16" x14ac:dyDescent="0.2">
      <c r="B331" s="90" t="s">
        <v>429</v>
      </c>
    </row>
    <row r="332" spans="2:4" x14ac:dyDescent="0.2">
      <c r="B332" s="89" t="s">
        <v>430</v>
      </c>
    </row>
    <row r="333" spans="2:4" x14ac:dyDescent="0.2">
      <c r="B333" s="89" t="s">
        <v>431</v>
      </c>
    </row>
    <row r="334" spans="2:4" x14ac:dyDescent="0.2">
      <c r="B334" s="89" t="s">
        <v>432</v>
      </c>
    </row>
    <row r="335" spans="2:4" x14ac:dyDescent="0.2">
      <c r="B335" s="89" t="s">
        <v>433</v>
      </c>
    </row>
    <row r="336" spans="2:4" x14ac:dyDescent="0.2">
      <c r="B336" s="89" t="s">
        <v>434</v>
      </c>
    </row>
    <row r="337" spans="2:2" x14ac:dyDescent="0.2">
      <c r="B337" s="89" t="s">
        <v>435</v>
      </c>
    </row>
    <row r="338" spans="2:2" ht="16" x14ac:dyDescent="0.2">
      <c r="B338" s="90" t="s">
        <v>436</v>
      </c>
    </row>
    <row r="339" spans="2:2" x14ac:dyDescent="0.2">
      <c r="B339" s="89" t="s">
        <v>437</v>
      </c>
    </row>
    <row r="340" spans="2:2" ht="16" x14ac:dyDescent="0.2">
      <c r="B340" s="93" t="s">
        <v>438</v>
      </c>
    </row>
    <row r="341" spans="2:2" ht="16" x14ac:dyDescent="0.2">
      <c r="B341" s="93" t="s">
        <v>439</v>
      </c>
    </row>
    <row r="342" spans="2:2" x14ac:dyDescent="0.2">
      <c r="B342" s="89" t="s">
        <v>440</v>
      </c>
    </row>
    <row r="343" spans="2:2" x14ac:dyDescent="0.2">
      <c r="B343" s="89" t="s">
        <v>441</v>
      </c>
    </row>
    <row r="344" spans="2:2" x14ac:dyDescent="0.2">
      <c r="B344" s="89" t="s">
        <v>442</v>
      </c>
    </row>
    <row r="345" spans="2:2" x14ac:dyDescent="0.2">
      <c r="B345" s="89" t="s">
        <v>443</v>
      </c>
    </row>
    <row r="346" spans="2:2" x14ac:dyDescent="0.2">
      <c r="B346" s="89" t="s">
        <v>444</v>
      </c>
    </row>
    <row r="347" spans="2:2" ht="16" x14ac:dyDescent="0.2">
      <c r="B347" s="90" t="s">
        <v>445</v>
      </c>
    </row>
    <row r="348" spans="2:2" ht="16" x14ac:dyDescent="0.2">
      <c r="B348" s="90" t="s">
        <v>465</v>
      </c>
    </row>
    <row r="349" spans="2:2" ht="16" x14ac:dyDescent="0.2">
      <c r="B349" s="90" t="s">
        <v>466</v>
      </c>
    </row>
    <row r="350" spans="2:2" ht="16" x14ac:dyDescent="0.2">
      <c r="B350" s="90" t="s">
        <v>467</v>
      </c>
    </row>
    <row r="351" spans="2:2" ht="16" x14ac:dyDescent="0.2">
      <c r="B351" s="90" t="s">
        <v>468</v>
      </c>
    </row>
    <row r="352" spans="2:2" ht="16" x14ac:dyDescent="0.2">
      <c r="B352" s="90" t="s">
        <v>469</v>
      </c>
    </row>
    <row r="353" spans="2:2" ht="16" x14ac:dyDescent="0.2">
      <c r="B353" s="90" t="s">
        <v>470</v>
      </c>
    </row>
    <row r="1048522" spans="5:6" x14ac:dyDescent="0.2">
      <c r="E1048522"/>
      <c r="F1048522"/>
    </row>
  </sheetData>
  <mergeCells count="20">
    <mergeCell ref="B179:C179"/>
    <mergeCell ref="D197:E197"/>
    <mergeCell ref="B175:C175"/>
    <mergeCell ref="E175:F175"/>
    <mergeCell ref="B176:C176"/>
    <mergeCell ref="E176:F176"/>
    <mergeCell ref="B177:C177"/>
    <mergeCell ref="B178:C178"/>
    <mergeCell ref="B172:C172"/>
    <mergeCell ref="E172:F172"/>
    <mergeCell ref="B173:C173"/>
    <mergeCell ref="E173:F173"/>
    <mergeCell ref="B174:C174"/>
    <mergeCell ref="E174:F174"/>
    <mergeCell ref="A169:C169"/>
    <mergeCell ref="E169:F169"/>
    <mergeCell ref="B170:C170"/>
    <mergeCell ref="E170:F170"/>
    <mergeCell ref="B171:C171"/>
    <mergeCell ref="E171:F171"/>
  </mergeCells>
  <conditionalFormatting sqref="A4:A121">
    <cfRule type="cellIs" dxfId="209" priority="9" operator="equal">
      <formula>#REF!=0</formula>
    </cfRule>
  </conditionalFormatting>
  <conditionalFormatting sqref="A47">
    <cfRule type="duplicateValues" dxfId="208" priority="7"/>
  </conditionalFormatting>
  <conditionalFormatting sqref="A122:A123">
    <cfRule type="duplicateValues" dxfId="207" priority="10"/>
  </conditionalFormatting>
  <conditionalFormatting sqref="A124">
    <cfRule type="duplicateValues" dxfId="206" priority="5"/>
  </conditionalFormatting>
  <conditionalFormatting sqref="A125">
    <cfRule type="duplicateValues" dxfId="205" priority="4"/>
  </conditionalFormatting>
  <conditionalFormatting sqref="A126">
    <cfRule type="duplicateValues" dxfId="204" priority="3"/>
  </conditionalFormatting>
  <conditionalFormatting sqref="A163">
    <cfRule type="duplicateValues" dxfId="203" priority="2"/>
  </conditionalFormatting>
  <conditionalFormatting sqref="B1">
    <cfRule type="duplicateValues" dxfId="202" priority="6"/>
  </conditionalFormatting>
  <conditionalFormatting sqref="B3:D3">
    <cfRule type="duplicateValues" dxfId="201" priority="11"/>
  </conditionalFormatting>
  <conditionalFormatting sqref="D182:D194">
    <cfRule type="duplicateValues" dxfId="200" priority="1"/>
  </conditionalFormatting>
  <conditionalFormatting sqref="E3:F3 A3">
    <cfRule type="duplicateValues" dxfId="199" priority="8"/>
  </conditionalFormatting>
  <pageMargins left="0.7" right="0.7" top="0.75" bottom="0.75" header="0.3" footer="0.3"/>
  <pageSetup paperSize="9"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RQ3_Mapping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Gerardo IULIANO</dc:creator>
  <cp:lastModifiedBy>Gerardo IULIANO</cp:lastModifiedBy>
  <dcterms:created xsi:type="dcterms:W3CDTF">2025-11-12T16:52:49Z</dcterms:created>
  <dcterms:modified xsi:type="dcterms:W3CDTF">2025-11-12T16:53:00Z</dcterms:modified>
</cp:coreProperties>
</file>